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3 год\Годовой отчет\2023\"/>
    </mc:Choice>
  </mc:AlternateContent>
  <xr:revisionPtr revIDLastSave="0" documentId="13_ncr:1_{B007677E-5BCD-4FA4-BDF5-A527D4DAEF48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Форма 1" sheetId="1" r:id="rId1"/>
  </sheets>
  <definedNames>
    <definedName name="_xlnm._FilterDatabase" localSheetId="0" hidden="1">'Форма 1'!$A$18:$AF$107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0" i="1" l="1"/>
  <c r="Y20" i="1"/>
  <c r="W20" i="1"/>
  <c r="U20" i="1"/>
  <c r="S20" i="1"/>
  <c r="R61" i="1"/>
  <c r="O50" i="1"/>
  <c r="O48" i="1" s="1"/>
  <c r="N50" i="1"/>
  <c r="N48" i="1" s="1"/>
  <c r="M50" i="1"/>
  <c r="L50" i="1"/>
  <c r="L48" i="1" s="1"/>
  <c r="K50" i="1"/>
  <c r="K48" i="1" s="1"/>
  <c r="J50" i="1"/>
  <c r="J48" i="1" s="1"/>
  <c r="I50" i="1"/>
  <c r="I48" i="1" s="1"/>
  <c r="H50" i="1"/>
  <c r="H48" i="1" s="1"/>
  <c r="G50" i="1"/>
  <c r="G48" i="1" s="1"/>
  <c r="F50" i="1"/>
  <c r="F48" i="1" s="1"/>
  <c r="D50" i="1"/>
  <c r="V61" i="1"/>
  <c r="E61" i="1"/>
  <c r="Q62" i="1"/>
  <c r="Q61" i="1" s="1"/>
  <c r="O62" i="1"/>
  <c r="O61" i="1" s="1"/>
  <c r="N62" i="1"/>
  <c r="N61" i="1" s="1"/>
  <c r="M62" i="1"/>
  <c r="M61" i="1" s="1"/>
  <c r="L62" i="1"/>
  <c r="L61" i="1" s="1"/>
  <c r="K62" i="1"/>
  <c r="K61" i="1" s="1"/>
  <c r="J62" i="1"/>
  <c r="J61" i="1" s="1"/>
  <c r="I62" i="1"/>
  <c r="I61" i="1" s="1"/>
  <c r="H62" i="1"/>
  <c r="H61" i="1" s="1"/>
  <c r="G62" i="1"/>
  <c r="G61" i="1" s="1"/>
  <c r="F62" i="1"/>
  <c r="F61" i="1" s="1"/>
  <c r="D62" i="1"/>
  <c r="D61" i="1" s="1"/>
  <c r="O84" i="1"/>
  <c r="N84" i="1"/>
  <c r="M84" i="1"/>
  <c r="L84" i="1"/>
  <c r="K84" i="1"/>
  <c r="J84" i="1"/>
  <c r="I84" i="1"/>
  <c r="H84" i="1"/>
  <c r="G84" i="1"/>
  <c r="F84" i="1"/>
  <c r="D84" i="1"/>
  <c r="G98" i="1"/>
  <c r="F98" i="1"/>
  <c r="D98" i="1"/>
  <c r="G102" i="1"/>
  <c r="F102" i="1"/>
  <c r="D102" i="1"/>
  <c r="W52" i="1"/>
  <c r="X52" i="1" s="1"/>
  <c r="U52" i="1"/>
  <c r="S52" i="1"/>
  <c r="T52" i="1" s="1"/>
  <c r="W53" i="1"/>
  <c r="X53" i="1" s="1"/>
  <c r="U53" i="1"/>
  <c r="S53" i="1"/>
  <c r="T53" i="1" s="1"/>
  <c r="W54" i="1"/>
  <c r="X54" i="1" s="1"/>
  <c r="U54" i="1"/>
  <c r="S54" i="1"/>
  <c r="T54" i="1" s="1"/>
  <c r="W56" i="1"/>
  <c r="X56" i="1" s="1"/>
  <c r="U56" i="1"/>
  <c r="S56" i="1"/>
  <c r="T56" i="1" s="1"/>
  <c r="W57" i="1"/>
  <c r="X57" i="1" s="1"/>
  <c r="U57" i="1"/>
  <c r="S57" i="1"/>
  <c r="T57" i="1" s="1"/>
  <c r="AA64" i="1"/>
  <c r="AB64" i="1" s="1"/>
  <c r="W64" i="1"/>
  <c r="X64" i="1" s="1"/>
  <c r="U64" i="1"/>
  <c r="S64" i="1"/>
  <c r="T64" i="1" s="1"/>
  <c r="AA85" i="1"/>
  <c r="AB85" i="1" s="1"/>
  <c r="Y85" i="1"/>
  <c r="Z85" i="1" s="1"/>
  <c r="W85" i="1"/>
  <c r="X85" i="1" s="1"/>
  <c r="U85" i="1"/>
  <c r="S85" i="1"/>
  <c r="T85" i="1" s="1"/>
  <c r="W86" i="1"/>
  <c r="X86" i="1" s="1"/>
  <c r="U86" i="1"/>
  <c r="S86" i="1"/>
  <c r="T86" i="1" s="1"/>
  <c r="W87" i="1"/>
  <c r="X87" i="1" s="1"/>
  <c r="U87" i="1"/>
  <c r="S87" i="1"/>
  <c r="T87" i="1" s="1"/>
  <c r="W89" i="1"/>
  <c r="X89" i="1" s="1"/>
  <c r="U89" i="1"/>
  <c r="S89" i="1"/>
  <c r="T89" i="1" s="1"/>
  <c r="AA96" i="1"/>
  <c r="AB96" i="1" s="1"/>
  <c r="Y96" i="1"/>
  <c r="Z96" i="1" s="1"/>
  <c r="W96" i="1"/>
  <c r="X96" i="1" s="1"/>
  <c r="U96" i="1"/>
  <c r="S96" i="1"/>
  <c r="T96" i="1" s="1"/>
  <c r="AA97" i="1"/>
  <c r="Y97" i="1"/>
  <c r="Z97" i="1" s="1"/>
  <c r="W97" i="1"/>
  <c r="X97" i="1" s="1"/>
  <c r="U97" i="1"/>
  <c r="S97" i="1"/>
  <c r="T97" i="1" s="1"/>
  <c r="W100" i="1"/>
  <c r="X100" i="1" s="1"/>
  <c r="U100" i="1"/>
  <c r="S100" i="1"/>
  <c r="T100" i="1" s="1"/>
  <c r="W101" i="1"/>
  <c r="X101" i="1" s="1"/>
  <c r="U101" i="1"/>
  <c r="S101" i="1"/>
  <c r="T101" i="1" s="1"/>
  <c r="AA104" i="1"/>
  <c r="AB104" i="1" s="1"/>
  <c r="Y104" i="1"/>
  <c r="Z104" i="1" s="1"/>
  <c r="W104" i="1"/>
  <c r="X104" i="1" s="1"/>
  <c r="U104" i="1"/>
  <c r="S104" i="1"/>
  <c r="T104" i="1" s="1"/>
  <c r="AA105" i="1"/>
  <c r="AB105" i="1" s="1"/>
  <c r="Y105" i="1"/>
  <c r="Z105" i="1" s="1"/>
  <c r="W105" i="1"/>
  <c r="X105" i="1" s="1"/>
  <c r="U105" i="1"/>
  <c r="S105" i="1"/>
  <c r="T105" i="1" s="1"/>
  <c r="AA106" i="1"/>
  <c r="AB106" i="1" s="1"/>
  <c r="W106" i="1"/>
  <c r="X106" i="1" s="1"/>
  <c r="U106" i="1"/>
  <c r="S106" i="1"/>
  <c r="T106" i="1" s="1"/>
  <c r="AA107" i="1"/>
  <c r="Y107" i="1"/>
  <c r="Z107" i="1" s="1"/>
  <c r="W107" i="1"/>
  <c r="X107" i="1" s="1"/>
  <c r="U107" i="1"/>
  <c r="S62" i="1" l="1"/>
  <c r="T62" i="1" s="1"/>
  <c r="T61" i="1" s="1"/>
  <c r="W84" i="1"/>
  <c r="X84" i="1" s="1"/>
  <c r="W62" i="1"/>
  <c r="X62" i="1" s="1"/>
  <c r="X61" i="1" s="1"/>
  <c r="U84" i="1"/>
  <c r="G47" i="1"/>
  <c r="S50" i="1"/>
  <c r="T50" i="1" s="1"/>
  <c r="I47" i="1"/>
  <c r="T98" i="1"/>
  <c r="S84" i="1"/>
  <c r="T84" i="1" s="1"/>
  <c r="U62" i="1"/>
  <c r="U61" i="1" s="1"/>
  <c r="H47" i="1"/>
  <c r="W48" i="1"/>
  <c r="X48" i="1" s="1"/>
  <c r="O47" i="1"/>
  <c r="J47" i="1"/>
  <c r="K47" i="1"/>
  <c r="U48" i="1"/>
  <c r="N47" i="1"/>
  <c r="F47" i="1"/>
  <c r="L47" i="1"/>
  <c r="U50" i="1"/>
  <c r="AA62" i="1"/>
  <c r="W61" i="1"/>
  <c r="M48" i="1"/>
  <c r="M47" i="1" s="1"/>
  <c r="W50" i="1"/>
  <c r="X50" i="1" s="1"/>
  <c r="S61" i="1"/>
  <c r="D91" i="1"/>
  <c r="D88" i="1"/>
  <c r="D83" i="1" s="1"/>
  <c r="D20" i="1"/>
  <c r="F91" i="1"/>
  <c r="R89" i="1"/>
  <c r="G88" i="1"/>
  <c r="F88" i="1"/>
  <c r="R57" i="1"/>
  <c r="R56" i="1"/>
  <c r="R53" i="1"/>
  <c r="R52" i="1"/>
  <c r="G20" i="1"/>
  <c r="F20" i="1"/>
  <c r="R107" i="1"/>
  <c r="R106" i="1"/>
  <c r="R105" i="1"/>
  <c r="R104" i="1"/>
  <c r="R101" i="1"/>
  <c r="R100" i="1"/>
  <c r="R97" i="1"/>
  <c r="R96" i="1"/>
  <c r="R87" i="1"/>
  <c r="R86" i="1"/>
  <c r="R85" i="1"/>
  <c r="R64" i="1"/>
  <c r="R20" i="1"/>
  <c r="S88" i="1"/>
  <c r="X88" i="1"/>
  <c r="W88" i="1"/>
  <c r="V88" i="1"/>
  <c r="U88" i="1"/>
  <c r="M107" i="1"/>
  <c r="S107" i="1" s="1"/>
  <c r="T107" i="1" s="1"/>
  <c r="Q106" i="1"/>
  <c r="M106" i="1"/>
  <c r="P106" i="1" s="1"/>
  <c r="Q102" i="1"/>
  <c r="O102" i="1"/>
  <c r="N102" i="1"/>
  <c r="L102" i="1"/>
  <c r="K102" i="1"/>
  <c r="J102" i="1"/>
  <c r="I102" i="1"/>
  <c r="H102" i="1"/>
  <c r="P101" i="1"/>
  <c r="P100" i="1"/>
  <c r="Y100" i="1" s="1"/>
  <c r="Z100" i="1" s="1"/>
  <c r="O98" i="1"/>
  <c r="N98" i="1"/>
  <c r="M98" i="1"/>
  <c r="L98" i="1"/>
  <c r="K98" i="1"/>
  <c r="J98" i="1"/>
  <c r="I98" i="1"/>
  <c r="H98" i="1"/>
  <c r="Q97" i="1"/>
  <c r="Q91" i="1" s="1"/>
  <c r="P97" i="1"/>
  <c r="P91" i="1" s="1"/>
  <c r="P96" i="1"/>
  <c r="O91" i="1"/>
  <c r="N91" i="1"/>
  <c r="M91" i="1"/>
  <c r="L91" i="1"/>
  <c r="K91" i="1"/>
  <c r="J91" i="1"/>
  <c r="I91" i="1"/>
  <c r="H91" i="1"/>
  <c r="P89" i="1"/>
  <c r="P88" i="1" s="1"/>
  <c r="O88" i="1"/>
  <c r="N88" i="1"/>
  <c r="M88" i="1"/>
  <c r="L88" i="1"/>
  <c r="K88" i="1"/>
  <c r="J88" i="1"/>
  <c r="I88" i="1"/>
  <c r="H88" i="1"/>
  <c r="P87" i="1"/>
  <c r="Y87" i="1" s="1"/>
  <c r="Z87" i="1" s="1"/>
  <c r="P86" i="1"/>
  <c r="Q85" i="1"/>
  <c r="P85" i="1"/>
  <c r="P64" i="1"/>
  <c r="P62" i="1" s="1"/>
  <c r="P57" i="1"/>
  <c r="P56" i="1"/>
  <c r="Y56" i="1" s="1"/>
  <c r="Z56" i="1" s="1"/>
  <c r="P54" i="1"/>
  <c r="P53" i="1"/>
  <c r="P52" i="1"/>
  <c r="S91" i="1" l="1"/>
  <c r="T91" i="1" s="1"/>
  <c r="AA91" i="1"/>
  <c r="AB91" i="1" s="1"/>
  <c r="R50" i="1"/>
  <c r="R48" i="1" s="1"/>
  <c r="R47" i="1" s="1"/>
  <c r="R84" i="1"/>
  <c r="Y52" i="1"/>
  <c r="Z52" i="1" s="1"/>
  <c r="P50" i="1"/>
  <c r="P61" i="1"/>
  <c r="Y62" i="1"/>
  <c r="U91" i="1"/>
  <c r="Y91" i="1"/>
  <c r="Z91" i="1" s="1"/>
  <c r="P84" i="1"/>
  <c r="Y84" i="1" s="1"/>
  <c r="Z84" i="1" s="1"/>
  <c r="W91" i="1"/>
  <c r="X91" i="1" s="1"/>
  <c r="AB62" i="1"/>
  <c r="AB61" i="1" s="1"/>
  <c r="AA61" i="1"/>
  <c r="S48" i="1"/>
  <c r="T48" i="1" s="1"/>
  <c r="S98" i="1"/>
  <c r="O21" i="1"/>
  <c r="AA102" i="1"/>
  <c r="AB102" i="1" s="1"/>
  <c r="V26" i="1"/>
  <c r="H83" i="1"/>
  <c r="H25" i="1" s="1"/>
  <c r="Q56" i="1"/>
  <c r="AA56" i="1" s="1"/>
  <c r="AB56" i="1" s="1"/>
  <c r="Q87" i="1"/>
  <c r="AA87" i="1" s="1"/>
  <c r="AB87" i="1" s="1"/>
  <c r="I83" i="1"/>
  <c r="Q101" i="1"/>
  <c r="AA101" i="1" s="1"/>
  <c r="AB101" i="1" s="1"/>
  <c r="Y101" i="1"/>
  <c r="Z101" i="1" s="1"/>
  <c r="S102" i="1"/>
  <c r="T102" i="1" s="1"/>
  <c r="R91" i="1"/>
  <c r="Q57" i="1"/>
  <c r="AA57" i="1" s="1"/>
  <c r="AB57" i="1" s="1"/>
  <c r="Y57" i="1"/>
  <c r="Z57" i="1" s="1"/>
  <c r="Y64" i="1"/>
  <c r="Z64" i="1" s="1"/>
  <c r="L83" i="1"/>
  <c r="L25" i="1" s="1"/>
  <c r="Q86" i="1"/>
  <c r="Y86" i="1"/>
  <c r="Z86" i="1" s="1"/>
  <c r="Q89" i="1"/>
  <c r="AA89" i="1" s="1"/>
  <c r="AB89" i="1" s="1"/>
  <c r="AB88" i="1" s="1"/>
  <c r="Y89" i="1"/>
  <c r="Z89" i="1" s="1"/>
  <c r="P102" i="1"/>
  <c r="Y102" i="1" s="1"/>
  <c r="Z102" i="1" s="1"/>
  <c r="Y106" i="1"/>
  <c r="Z106" i="1" s="1"/>
  <c r="U26" i="1"/>
  <c r="Q53" i="1"/>
  <c r="AA53" i="1" s="1"/>
  <c r="AB53" i="1" s="1"/>
  <c r="Y53" i="1"/>
  <c r="Z53" i="1" s="1"/>
  <c r="Q54" i="1"/>
  <c r="AA54" i="1" s="1"/>
  <c r="AB54" i="1" s="1"/>
  <c r="Y54" i="1"/>
  <c r="Z54" i="1" s="1"/>
  <c r="Q100" i="1"/>
  <c r="AA100" i="1" s="1"/>
  <c r="AB100" i="1" s="1"/>
  <c r="J21" i="1"/>
  <c r="J83" i="1"/>
  <c r="J25" i="1" s="1"/>
  <c r="P98" i="1"/>
  <c r="R88" i="1"/>
  <c r="F83" i="1"/>
  <c r="F25" i="1" s="1"/>
  <c r="D48" i="1"/>
  <c r="D47" i="1" s="1"/>
  <c r="K83" i="1"/>
  <c r="K25" i="1" s="1"/>
  <c r="W26" i="1"/>
  <c r="D25" i="1"/>
  <c r="K21" i="1"/>
  <c r="Q52" i="1"/>
  <c r="L26" i="1"/>
  <c r="X26" i="1"/>
  <c r="G91" i="1"/>
  <c r="F21" i="1"/>
  <c r="T88" i="1"/>
  <c r="M102" i="1"/>
  <c r="AA86" i="1" l="1"/>
  <c r="AB86" i="1" s="1"/>
  <c r="Q84" i="1"/>
  <c r="AA84" i="1" s="1"/>
  <c r="AB84" i="1" s="1"/>
  <c r="Y61" i="1"/>
  <c r="Z62" i="1"/>
  <c r="Z61" i="1" s="1"/>
  <c r="Y50" i="1"/>
  <c r="Z50" i="1" s="1"/>
  <c r="P48" i="1"/>
  <c r="AA52" i="1"/>
  <c r="AB52" i="1" s="1"/>
  <c r="Q50" i="1"/>
  <c r="O19" i="1"/>
  <c r="W21" i="1"/>
  <c r="X21" i="1" s="1"/>
  <c r="K19" i="1"/>
  <c r="J19" i="1"/>
  <c r="R83" i="1"/>
  <c r="P83" i="1"/>
  <c r="I25" i="1"/>
  <c r="S25" i="1" s="1"/>
  <c r="I26" i="1"/>
  <c r="S26" i="1" s="1"/>
  <c r="Q98" i="1"/>
  <c r="Q88" i="1"/>
  <c r="AA88" i="1"/>
  <c r="G83" i="1"/>
  <c r="G25" i="1" s="1"/>
  <c r="R25" i="1" s="1"/>
  <c r="F19" i="1"/>
  <c r="F26" i="1"/>
  <c r="D26" i="1"/>
  <c r="I21" i="1"/>
  <c r="K26" i="1"/>
  <c r="M83" i="1"/>
  <c r="J26" i="1"/>
  <c r="Y88" i="1"/>
  <c r="Z88" i="1"/>
  <c r="N21" i="1"/>
  <c r="U21" i="1" s="1"/>
  <c r="S47" i="1"/>
  <c r="T47" i="1" s="1"/>
  <c r="L21" i="1"/>
  <c r="L19" i="1" s="1"/>
  <c r="D21" i="1"/>
  <c r="D19" i="1" s="1"/>
  <c r="AA47" i="1"/>
  <c r="AB47" i="1" s="1"/>
  <c r="G21" i="1"/>
  <c r="M21" i="1"/>
  <c r="H26" i="1"/>
  <c r="H21" i="1"/>
  <c r="H19" i="1" s="1"/>
  <c r="W19" i="1" l="1"/>
  <c r="X19" i="1"/>
  <c r="M25" i="1"/>
  <c r="AA25" i="1" s="1"/>
  <c r="AB25" i="1" s="1"/>
  <c r="S83" i="1"/>
  <c r="T83" i="1" s="1"/>
  <c r="P25" i="1"/>
  <c r="Y83" i="1"/>
  <c r="Z83" i="1" s="1"/>
  <c r="AA50" i="1"/>
  <c r="AB50" i="1" s="1"/>
  <c r="Q48" i="1"/>
  <c r="S21" i="1"/>
  <c r="T21" i="1" s="1"/>
  <c r="Y98" i="1"/>
  <c r="Z98" i="1" s="1"/>
  <c r="AA98" i="1"/>
  <c r="AB98" i="1" s="1"/>
  <c r="P47" i="1"/>
  <c r="P21" i="1" s="1"/>
  <c r="Y48" i="1"/>
  <c r="Z48" i="1" s="1"/>
  <c r="Q83" i="1"/>
  <c r="AA83" i="1" s="1"/>
  <c r="AB83" i="1" s="1"/>
  <c r="G26" i="1"/>
  <c r="R26" i="1" s="1"/>
  <c r="I19" i="1"/>
  <c r="Q25" i="1"/>
  <c r="Y25" i="1" s="1"/>
  <c r="Z25" i="1" s="1"/>
  <c r="M26" i="1"/>
  <c r="N19" i="1"/>
  <c r="G19" i="1"/>
  <c r="R19" i="1" s="1"/>
  <c r="R21" i="1"/>
  <c r="M19" i="1"/>
  <c r="S19" i="1" s="1"/>
  <c r="T19" i="1" s="1"/>
  <c r="P26" i="1" l="1"/>
  <c r="U19" i="1"/>
  <c r="AA48" i="1"/>
  <c r="AB48" i="1" s="1"/>
  <c r="Q47" i="1"/>
  <c r="Y47" i="1" s="1"/>
  <c r="Z47" i="1" s="1"/>
  <c r="P19" i="1"/>
  <c r="Y19" i="1" s="1"/>
  <c r="Z19" i="1" s="1"/>
  <c r="Y21" i="1"/>
  <c r="Z21" i="1" s="1"/>
  <c r="AA26" i="1"/>
  <c r="AB26" i="1" s="1"/>
  <c r="Q21" i="1" l="1"/>
  <c r="Q26" i="1"/>
  <c r="Y26" i="1" s="1"/>
  <c r="Z26" i="1" s="1"/>
  <c r="Q19" i="1"/>
  <c r="AA19" i="1" s="1"/>
  <c r="AB19" i="1" s="1"/>
  <c r="AA21" i="1"/>
  <c r="AB21" i="1" s="1"/>
</calcChain>
</file>

<file path=xl/sharedStrings.xml><?xml version="1.0" encoding="utf-8"?>
<sst xmlns="http://schemas.openxmlformats.org/spreadsheetml/2006/main" count="1683" uniqueCount="254">
  <si>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</si>
  <si>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</si>
  <si>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</si>
  <si>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</si>
  <si>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</si>
  <si>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ООО "ЯЭСК"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</si>
  <si>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</si>
  <si>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</si>
  <si>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</si>
  <si>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</si>
  <si>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</si>
  <si>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инвестицион-ных проектов</t>
  </si>
  <si>
    <t>Наименование инвестиционного проекта
(группы инвестиционных проектов)</t>
  </si>
  <si>
    <t>Идентификатор инвестиционного проекта</t>
  </si>
  <si>
    <t>Оценка полной стоимости инвестиционного проекта
в прогнозных ценах соответствующих лет, млн. рублей
(с НДС)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</si>
  <si>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</si>
  <si>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</si>
  <si>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</si>
  <si>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</si>
  <si>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</si>
  <si>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</si>
  <si>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</si>
  <si>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</si>
  <si>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</si>
  <si>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объем финансирования,
в том числе за счет:</t>
  </si>
  <si>
    <t>бюджетов субъектов
Российской Федерации и
муниципальных образований</t>
  </si>
  <si>
    <t>Общий фактический объем финансирования,
в том числе за счет:</t>
  </si>
  <si>
    <t>бюджета субъектов
Российской Федерации и
муниципальных образований</t>
  </si>
  <si>
    <t>млн. рублей
(с НДС)</t>
  </si>
  <si>
    <t>%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</si>
  <si>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</si>
  <si>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</si>
  <si>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</si>
  <si>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</si>
  <si>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</si>
  <si>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</si>
  <si>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</si>
  <si>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Прочие инвестиционные проекты, всего</t>
  </si>
  <si>
    <t>0.2</t>
  </si>
  <si>
    <t>0.3</t>
  </si>
  <si>
    <t>Покупка земельных участков для целей реализации инвестиционных проектов, всего, в том числе:</t>
  </si>
  <si>
    <t>0.4</t>
  </si>
  <si>
    <t>Республика Саха (Якутия)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</si>
  <si>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</si>
  <si>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</si>
  <si>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</si>
  <si>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</si>
  <si>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</si>
  <si>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К_012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</si>
  <si>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</si>
  <si>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</si>
  <si>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</si>
  <si>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</si>
  <si>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</si>
  <si>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</si>
  <si>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</si>
  <si>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</si>
  <si>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</si>
  <si>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 xml:space="preserve">ПС Районная. Модернизация  АСУ ТП "MICROSCADA" </t>
  </si>
  <si>
    <t>J_001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</si>
  <si>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</si>
  <si>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</si>
  <si>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</si>
  <si>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</si>
  <si>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</si>
  <si>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</si>
  <si>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</si>
  <si>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Автотранспорт и дорожно-строительная техника:</t>
  </si>
  <si>
    <t>Электротехническое и энергетическое оборудование:</t>
  </si>
  <si>
    <t>ПС Районная. Создание (реконструкция) системы релейной защиты и автоматики ПС Районная</t>
  </si>
  <si>
    <t>K_001</t>
  </si>
  <si>
    <t>Вентиляционное, отопительное и насосное оборудование</t>
  </si>
  <si>
    <t>Гаражное, компрессорное оборудование, электро- и пневмоинструмент, станки</t>
  </si>
  <si>
    <t>нд</t>
  </si>
  <si>
    <t>К_028</t>
  </si>
  <si>
    <t>Оборудование автоматизации, ИТ и связи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</si>
  <si>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</si>
  <si>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</si>
  <si>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</si>
  <si>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</si>
  <si>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</si>
  <si>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</si>
  <si>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</si>
  <si>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</si>
  <si>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</si>
  <si>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</si>
  <si>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</si>
  <si>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</si>
  <si>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</si>
  <si>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</t>
  </si>
  <si>
    <t>1.3.1</t>
  </si>
  <si>
    <t>1.3.2</t>
  </si>
  <si>
    <t>1.4</t>
  </si>
  <si>
    <t>0.5</t>
  </si>
  <si>
    <t>Покупка земельных участков для целей реализации инвестиционных проектов, всего</t>
  </si>
  <si>
    <t>0.6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</si>
  <si>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</si>
  <si>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</si>
  <si>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</si>
  <si>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</si>
  <si>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</si>
  <si>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</si>
  <si>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</si>
  <si>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</si>
  <si>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</si>
  <si>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</si>
  <si>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</si>
  <si>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</si>
  <si>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</si>
  <si>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</si>
  <si>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</si>
  <si>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</si>
  <si>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</si>
  <si>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</si>
  <si>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1.2.1.2.4</t>
  </si>
  <si>
    <t>1.2.1.2.5</t>
  </si>
  <si>
    <t>1.2.1.2.6</t>
  </si>
  <si>
    <t>1.2.1.2.7</t>
  </si>
  <si>
    <t>1.2.1.2.8</t>
  </si>
  <si>
    <t>ПС Районная. Панель №41. Замена терминала БЭ2704.031 и приемопередатчика ПВЗУ-Е (Л222).</t>
  </si>
  <si>
    <t>N_007</t>
  </si>
  <si>
    <t>ПС Районная. ОПУ Реконструкция щита оперативного постоянного тока</t>
  </si>
  <si>
    <t>L_009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</si>
  <si>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</si>
  <si>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</si>
  <si>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</si>
  <si>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</si>
  <si>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</si>
  <si>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</si>
  <si>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</si>
  <si>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</si>
  <si>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</si>
  <si>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</si>
  <si>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</si>
  <si>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</si>
  <si>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</si>
  <si>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</si>
  <si>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</si>
  <si>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</si>
  <si>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</si>
  <si>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</si>
  <si>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</si>
  <si>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</si>
  <si>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</si>
  <si>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</si>
  <si>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</si>
  <si>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</si>
  <si>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1.6</t>
  </si>
  <si>
    <t>1.6.1</t>
  </si>
  <si>
    <t>1.6.1.1</t>
  </si>
  <si>
    <t>1.6.2</t>
  </si>
  <si>
    <t>1.6.2.1</t>
  </si>
  <si>
    <t>1.6.3</t>
  </si>
  <si>
    <t>1.6.4</t>
  </si>
  <si>
    <t>1.6.4.1</t>
  </si>
  <si>
    <t>1.6.4.2</t>
  </si>
  <si>
    <t>ПС Районная. Установка для обработки трансформаторного масла УВМ 10-10 Л У1</t>
  </si>
  <si>
    <t>M_012</t>
  </si>
  <si>
    <t>1.6.4.3</t>
  </si>
  <si>
    <t>1.6.4.4</t>
  </si>
  <si>
    <t>1.6.4.5</t>
  </si>
  <si>
    <t>1.6.4.6</t>
  </si>
  <si>
    <t>Приобретение  Система записи телефонных разговоров</t>
  </si>
  <si>
    <t>L_013</t>
  </si>
  <si>
    <t>Приобретение  Трехфазная испытательная система для комплексного тестирования силовых и распределительных трансформаторов</t>
  </si>
  <si>
    <t>L_015</t>
  </si>
  <si>
    <t>Приобретение  Модуль для измерения емкости и коэффициента мощности/тангенса угла диэлектрических потерь (тангенс дельта)</t>
  </si>
  <si>
    <t>L_016</t>
  </si>
  <si>
    <t>1.6.5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</si>
  <si>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</si>
  <si>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</si>
  <si>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</si>
  <si>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</si>
  <si>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</si>
  <si>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</si>
  <si>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</si>
  <si>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1.1.1.3.1.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</si>
  <si>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</si>
  <si>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1.1.4.2.1</t>
  </si>
  <si>
    <t>ПС 220 кВ Районная. Реконструкция ЗРУ 10 кВ с установкой 2-х линейных ячеек и 2-х шинных ячеек</t>
  </si>
  <si>
    <t>Замена терминалов защиты и управления присоединений 10 кВ (9 шт.)</t>
  </si>
  <si>
    <t>M_013</t>
  </si>
  <si>
    <t>Замена терминалов микропроцессорных защит с интеграцией в действующую систему ПС 220 кВ Районная (6 шт)</t>
  </si>
  <si>
    <t>M_014</t>
  </si>
  <si>
    <t>Замена терминалов микропроцессорных защит с интеграцией в действующую систему ПС 220 кВ Районная (8 шт)</t>
  </si>
  <si>
    <t>M_015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</si>
  <si>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</si>
  <si>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</si>
  <si>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</si>
  <si>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легкового грузопассажирского автомобиля повышенной проходимости</t>
  </si>
  <si>
    <t>M_019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</si>
  <si>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</si>
  <si>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</si>
  <si>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</si>
  <si>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</si>
  <si>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Организация системы видеонаблюдения на административной базе ООО "ЯЭСК"</t>
  </si>
  <si>
    <t>M_020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</si>
  <si>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</si>
  <si>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</si>
  <si>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производственного здания на производственной площадке ПС 220 кВ Районная</t>
  </si>
  <si>
    <t>M_024</t>
  </si>
  <si>
    <t>Строительство солнечной электростанции на административной базе РЭС</t>
  </si>
  <si>
    <t>M_021</t>
  </si>
  <si>
    <t xml:space="preserve">Сооружение стелы </t>
  </si>
  <si>
    <t>M_022</t>
  </si>
  <si>
    <t>2023</t>
  </si>
  <si>
    <t>Остаток финансирования капитальных вложений на 01.01.2023 год в прогнозных ценах соответствующих лет, млн. рублей
(с НДС)</t>
  </si>
  <si>
    <t>Отклонение от плана финансирования капитальных вложений года 2022</t>
  </si>
  <si>
    <t>Получена экономия по результатам торгово-закупочных процедур. Мероприятие выполнено.</t>
  </si>
  <si>
    <t>Повышение рыночной стоимости, также проведена срочная дополнительная закупка с увеличением единиц приобретаемого оборудования в целях снижения санкционных рисков.</t>
  </si>
  <si>
    <t>2024</t>
  </si>
  <si>
    <t>Приказом Министерства ЖКХ и энергетики Республики Саха (Якутия) №565-ОД от 29.11.2023</t>
  </si>
  <si>
    <t>Финансирование капитальных вложений года 2023, млн. рублей (с НДС)</t>
  </si>
  <si>
    <t>1.2.1.2.2</t>
  </si>
  <si>
    <t>L_001</t>
  </si>
  <si>
    <t>1.2.1.2.3</t>
  </si>
  <si>
    <t>ПС Районная. Панель №38. Замена терминала БЭ2704.031 и приемопередатчика ПВЗУ-Е (Л222).</t>
  </si>
  <si>
    <t>M_007</t>
  </si>
  <si>
    <t>1.2.1.2.9</t>
  </si>
  <si>
    <t xml:space="preserve">Выполнение работ по разработке проектной и рабочей документации по объекту: «Реконструкция ПС 220 кВ Районная до подстанции нового поколения. Этап 1. Строительство ячейки № 0 и реконструкция ячеек № 3, 4, 5» </t>
  </si>
  <si>
    <t>M_016</t>
  </si>
  <si>
    <t>1.2.1.2.10</t>
  </si>
  <si>
    <t xml:space="preserve">Выполнение работ по строительно-монтажным и пусконаладочным работам  по объекту: «Реконструкция ПС 220 кВ Районная до подстанции нового поколения. Этап 1. Строительство ячейки № 0 и реконструкция ячеек № 3, 4,5»  </t>
  </si>
  <si>
    <t>O_001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</si>
  <si>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</si>
  <si>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</si>
  <si>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</si>
  <si>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>1.6.1.2</t>
  </si>
  <si>
    <t>Приобретение бортового автомобиля, оснащенного кран-манипуляторной и буровой установками</t>
  </si>
  <si>
    <t>N_010</t>
  </si>
  <si>
    <t>1.6.1.3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</si>
  <si>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</si>
  <si>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</si>
  <si>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1.6.5.3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</si>
  <si>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</si>
  <si>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</si>
  <si>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</si>
  <si>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N_012</t>
  </si>
  <si>
    <t>Реконструкция теплой автостоянки на производственной площадке ПС 220 кВ Районная</t>
  </si>
  <si>
    <t>N_013</t>
  </si>
  <si>
    <t>1.6.6.4</t>
  </si>
  <si>
    <t>1.6.6.5</t>
  </si>
  <si>
    <t>Фактический объем финансирования капитальных вложений на 01.01.2023 год, 
млн. рублей
(с НДС)</t>
  </si>
  <si>
    <t>Остаток финансирования капитальных вложений на 01.01.2023 год, в прогнозных ценах соответствующих лет,
млн. рублей
(с НДС)</t>
  </si>
  <si>
    <t>ПС Районная.  Модернизация терминалов ВЧ защит (Л-211, Л-212)</t>
  </si>
  <si>
    <t>В связи с длительной процедурой торгово-закупочных процедур, поиском поставщиков в рамках утвержденного лимита, мероприятие частично переносится на 2024 год. Договор заключен с ООО "БалтЭнергоМаш" 15.12.2022. В связи с погодными условиями поставщик не успел выполнить СМР и ПНР в срок, работы перенесены на 2024 г.</t>
  </si>
  <si>
    <t>В связи с длительной процедурой торгово-закупочных процедур, поиском поставщиков в рамках утвержденного лимита, финансирование мероприятия переносится на 2024 год. Договор заключен 30.12.2023.</t>
  </si>
  <si>
    <t>Работы по 2 и 3 этапам были приняты в конце декабря 2023 г. Финансирование по договору частично перенесено на 2024 г.</t>
  </si>
  <si>
    <t>Для оперативной работы дополнительно приобретены генератор, лебедка,устройство пускозарядное</t>
  </si>
  <si>
    <t>В ходе согласования с АО "СО ЕЭС" этапов по выполнению ПИР, с контрагентом была заключено дополнительное соглашение на увеличением работ по ПИР. В связи с увеличением объемов работ, увеличением срока выполнения работ, завершение мероприятия было перенесено на 2023 г. В 2023 г. произведено финансирование мероприятие за вычетом гарантийных удержаний по договору.</t>
  </si>
  <si>
    <t>В связи с длительной процедурой торгово-закупочных процедур, поиском поставщиков в рамках утвержденного лимита, финансирование мероприятия переносится на 2024 год. Договор заключен 26.12.2023.</t>
  </si>
  <si>
    <t>В связи с введенныи санкциями, оборудование поставлялось через парраллельный импорт (Швеция). Поступление оборудрвания в конце декабря 2023 г. Финансирование частично переносится на 2024 г.</t>
  </si>
  <si>
    <t>Частично финансирование по договору перенесено на 2024 г. (гарантийное удержание)</t>
  </si>
  <si>
    <t>Перераспределение финансирования по договору по годам 2023-2024 г. Дог.№00-051229 от 13.12.2023 с АО "Энергетические технологии"
на сумму 20,88 млн.руб.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</si>
</sst>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87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 vertical="center" wrapText="1"/>
    </xf>
    <xf numFmtId="49" fontId="7" fillId="0" borderId="13" xfId="1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center" vertical="center"/>
    </xf>
    <xf numFmtId="2" fontId="11" fillId="0" borderId="13" xfId="0" applyNumberFormat="1" applyFont="1" applyFill="1" applyBorder="1" applyAlignment="1">
      <alignment horizontal="center" vertical="center"/>
    </xf>
    <xf numFmtId="10" fontId="11" fillId="0" borderId="13" xfId="0" applyNumberFormat="1" applyFont="1" applyFill="1" applyBorder="1" applyAlignment="1">
      <alignment horizontal="center" vertical="center"/>
    </xf>
    <xf numFmtId="2" fontId="11" fillId="0" borderId="13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/>
    </xf>
    <xf numFmtId="10" fontId="5" fillId="0" borderId="13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/>
    </xf>
    <xf numFmtId="4" fontId="5" fillId="0" borderId="14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/>
    </xf>
    <xf numFmtId="4" fontId="11" fillId="0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/>
    </xf>
  </cellXfs>
  <cellStyles count="5">
    <cellStyle name="Обычный" xfId="0" builtinId="0"/>
    <cellStyle name="Обычный 10" xfId="2" xr:uid="{00000000-0005-0000-0000-000001000000}"/>
    <cellStyle name="Обычный 11" xfId="3" xr:uid="{00000000-0005-0000-0000-000002000000}"/>
    <cellStyle name="Обычный 3" xfId="4" xr:uid="{00000000-0005-0000-0000-000003000000}"/>
    <cellStyle name="Обычный 7" xfId="1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C107"/>
  <sheetViews>
    <sheetView tabSelected="1" topLeftCell="A12" zoomScaleNormal="100" workbookViewId="0">
      <selection activeCell="M52" sqref="M52"/>
    </sheetView>
  </sheetViews>
  <sheetFormatPr defaultRowHeight="15.75" x14ac:dyDescent="0.25"/>
  <cols>
    <col min="1" max="1" width="8" style="15" customWidth="1"/>
    <col min="2" max="2" width="22" style="15" customWidth="1"/>
    <col min="3" max="3" width="9.7109375" style="15" customWidth="1"/>
    <col min="4" max="4" width="10.28515625" style="19" customWidth="1"/>
    <col min="5" max="5" width="9.42578125" style="19" customWidth="1"/>
    <col min="6" max="6" width="10.28515625" style="19" customWidth="1"/>
    <col min="7" max="7" width="10.7109375" style="19" customWidth="1"/>
    <col min="8" max="8" width="6.42578125" style="19" customWidth="1"/>
    <col min="9" max="12" width="5.42578125" style="19" customWidth="1"/>
    <col min="13" max="13" width="6.140625" style="19" customWidth="1"/>
    <col min="14" max="17" width="5.42578125" style="19" customWidth="1"/>
    <col min="18" max="18" width="11.140625" style="19" customWidth="1"/>
    <col min="19" max="19" width="9" style="11" customWidth="1"/>
    <col min="20" max="27" width="7.28515625" style="11" customWidth="1"/>
    <col min="28" max="28" width="9.5703125" style="11" customWidth="1"/>
    <col min="29" max="29" width="30.85546875" style="12" customWidth="1"/>
    <col min="30" max="256" width="9.140625" style="11"/>
    <col min="257" max="257" width="8" style="11" customWidth="1"/>
    <col min="258" max="258" width="22" style="11" customWidth="1"/>
    <col min="259" max="259" width="9.7109375" style="11" customWidth="1"/>
    <col min="260" max="262" width="10.28515625" style="11" customWidth="1"/>
    <col min="263" max="263" width="10.7109375" style="11" customWidth="1"/>
    <col min="264" max="273" width="5.42578125" style="11" customWidth="1"/>
    <col min="274" max="274" width="11.140625" style="11" customWidth="1"/>
    <col min="275" max="275" width="5.140625" style="11" customWidth="1"/>
    <col min="276" max="276" width="3.7109375" style="11" customWidth="1"/>
    <col min="277" max="277" width="5.140625" style="11" customWidth="1"/>
    <col min="278" max="278" width="3.7109375" style="11" customWidth="1"/>
    <col min="279" max="279" width="5.140625" style="11" customWidth="1"/>
    <col min="280" max="280" width="3.7109375" style="11" customWidth="1"/>
    <col min="281" max="281" width="5.140625" style="11" customWidth="1"/>
    <col min="282" max="282" width="3.7109375" style="11" customWidth="1"/>
    <col min="283" max="283" width="5.140625" style="11" customWidth="1"/>
    <col min="284" max="284" width="3.7109375" style="11" customWidth="1"/>
    <col min="285" max="285" width="6.7109375" style="11" customWidth="1"/>
    <col min="286" max="512" width="9.140625" style="11"/>
    <col min="513" max="513" width="8" style="11" customWidth="1"/>
    <col min="514" max="514" width="22" style="11" customWidth="1"/>
    <col min="515" max="515" width="9.7109375" style="11" customWidth="1"/>
    <col min="516" max="518" width="10.28515625" style="11" customWidth="1"/>
    <col min="519" max="519" width="10.7109375" style="11" customWidth="1"/>
    <col min="520" max="529" width="5.42578125" style="11" customWidth="1"/>
    <col min="530" max="530" width="11.140625" style="11" customWidth="1"/>
    <col min="531" max="531" width="5.140625" style="11" customWidth="1"/>
    <col min="532" max="532" width="3.7109375" style="11" customWidth="1"/>
    <col min="533" max="533" width="5.140625" style="11" customWidth="1"/>
    <col min="534" max="534" width="3.7109375" style="11" customWidth="1"/>
    <col min="535" max="535" width="5.140625" style="11" customWidth="1"/>
    <col min="536" max="536" width="3.7109375" style="11" customWidth="1"/>
    <col min="537" max="537" width="5.140625" style="11" customWidth="1"/>
    <col min="538" max="538" width="3.7109375" style="11" customWidth="1"/>
    <col min="539" max="539" width="5.140625" style="11" customWidth="1"/>
    <col min="540" max="540" width="3.7109375" style="11" customWidth="1"/>
    <col min="541" max="541" width="6.7109375" style="11" customWidth="1"/>
    <col min="542" max="768" width="9.140625" style="11"/>
    <col min="769" max="769" width="8" style="11" customWidth="1"/>
    <col min="770" max="770" width="22" style="11" customWidth="1"/>
    <col min="771" max="771" width="9.7109375" style="11" customWidth="1"/>
    <col min="772" max="774" width="10.28515625" style="11" customWidth="1"/>
    <col min="775" max="775" width="10.7109375" style="11" customWidth="1"/>
    <col min="776" max="785" width="5.42578125" style="11" customWidth="1"/>
    <col min="786" max="786" width="11.140625" style="11" customWidth="1"/>
    <col min="787" max="787" width="5.140625" style="11" customWidth="1"/>
    <col min="788" max="788" width="3.7109375" style="11" customWidth="1"/>
    <col min="789" max="789" width="5.140625" style="11" customWidth="1"/>
    <col min="790" max="790" width="3.7109375" style="11" customWidth="1"/>
    <col min="791" max="791" width="5.140625" style="11" customWidth="1"/>
    <col min="792" max="792" width="3.7109375" style="11" customWidth="1"/>
    <col min="793" max="793" width="5.140625" style="11" customWidth="1"/>
    <col min="794" max="794" width="3.7109375" style="11" customWidth="1"/>
    <col min="795" max="795" width="5.140625" style="11" customWidth="1"/>
    <col min="796" max="796" width="3.7109375" style="11" customWidth="1"/>
    <col min="797" max="797" width="6.7109375" style="11" customWidth="1"/>
    <col min="798" max="1024" width="9.140625" style="11"/>
    <col min="1025" max="1025" width="8" style="11" customWidth="1"/>
    <col min="1026" max="1026" width="22" style="11" customWidth="1"/>
    <col min="1027" max="1027" width="9.7109375" style="11" customWidth="1"/>
    <col min="1028" max="1030" width="10.28515625" style="11" customWidth="1"/>
    <col min="1031" max="1031" width="10.7109375" style="11" customWidth="1"/>
    <col min="1032" max="1041" width="5.42578125" style="11" customWidth="1"/>
    <col min="1042" max="1042" width="11.140625" style="11" customWidth="1"/>
    <col min="1043" max="1043" width="5.140625" style="11" customWidth="1"/>
    <col min="1044" max="1044" width="3.7109375" style="11" customWidth="1"/>
    <col min="1045" max="1045" width="5.140625" style="11" customWidth="1"/>
    <col min="1046" max="1046" width="3.7109375" style="11" customWidth="1"/>
    <col min="1047" max="1047" width="5.140625" style="11" customWidth="1"/>
    <col min="1048" max="1048" width="3.7109375" style="11" customWidth="1"/>
    <col min="1049" max="1049" width="5.140625" style="11" customWidth="1"/>
    <col min="1050" max="1050" width="3.7109375" style="11" customWidth="1"/>
    <col min="1051" max="1051" width="5.140625" style="11" customWidth="1"/>
    <col min="1052" max="1052" width="3.7109375" style="11" customWidth="1"/>
    <col min="1053" max="1053" width="6.7109375" style="11" customWidth="1"/>
    <col min="1054" max="1280" width="9.140625" style="11"/>
    <col min="1281" max="1281" width="8" style="11" customWidth="1"/>
    <col min="1282" max="1282" width="22" style="11" customWidth="1"/>
    <col min="1283" max="1283" width="9.7109375" style="11" customWidth="1"/>
    <col min="1284" max="1286" width="10.28515625" style="11" customWidth="1"/>
    <col min="1287" max="1287" width="10.7109375" style="11" customWidth="1"/>
    <col min="1288" max="1297" width="5.42578125" style="11" customWidth="1"/>
    <col min="1298" max="1298" width="11.140625" style="11" customWidth="1"/>
    <col min="1299" max="1299" width="5.140625" style="11" customWidth="1"/>
    <col min="1300" max="1300" width="3.7109375" style="11" customWidth="1"/>
    <col min="1301" max="1301" width="5.140625" style="11" customWidth="1"/>
    <col min="1302" max="1302" width="3.7109375" style="11" customWidth="1"/>
    <col min="1303" max="1303" width="5.140625" style="11" customWidth="1"/>
    <col min="1304" max="1304" width="3.7109375" style="11" customWidth="1"/>
    <col min="1305" max="1305" width="5.140625" style="11" customWidth="1"/>
    <col min="1306" max="1306" width="3.7109375" style="11" customWidth="1"/>
    <col min="1307" max="1307" width="5.140625" style="11" customWidth="1"/>
    <col min="1308" max="1308" width="3.7109375" style="11" customWidth="1"/>
    <col min="1309" max="1309" width="6.7109375" style="11" customWidth="1"/>
    <col min="1310" max="1536" width="9.140625" style="11"/>
    <col min="1537" max="1537" width="8" style="11" customWidth="1"/>
    <col min="1538" max="1538" width="22" style="11" customWidth="1"/>
    <col min="1539" max="1539" width="9.7109375" style="11" customWidth="1"/>
    <col min="1540" max="1542" width="10.28515625" style="11" customWidth="1"/>
    <col min="1543" max="1543" width="10.7109375" style="11" customWidth="1"/>
    <col min="1544" max="1553" width="5.42578125" style="11" customWidth="1"/>
    <col min="1554" max="1554" width="11.140625" style="11" customWidth="1"/>
    <col min="1555" max="1555" width="5.140625" style="11" customWidth="1"/>
    <col min="1556" max="1556" width="3.7109375" style="11" customWidth="1"/>
    <col min="1557" max="1557" width="5.140625" style="11" customWidth="1"/>
    <col min="1558" max="1558" width="3.7109375" style="11" customWidth="1"/>
    <col min="1559" max="1559" width="5.140625" style="11" customWidth="1"/>
    <col min="1560" max="1560" width="3.7109375" style="11" customWidth="1"/>
    <col min="1561" max="1561" width="5.140625" style="11" customWidth="1"/>
    <col min="1562" max="1562" width="3.7109375" style="11" customWidth="1"/>
    <col min="1563" max="1563" width="5.140625" style="11" customWidth="1"/>
    <col min="1564" max="1564" width="3.7109375" style="11" customWidth="1"/>
    <col min="1565" max="1565" width="6.7109375" style="11" customWidth="1"/>
    <col min="1566" max="1792" width="9.140625" style="11"/>
    <col min="1793" max="1793" width="8" style="11" customWidth="1"/>
    <col min="1794" max="1794" width="22" style="11" customWidth="1"/>
    <col min="1795" max="1795" width="9.7109375" style="11" customWidth="1"/>
    <col min="1796" max="1798" width="10.28515625" style="11" customWidth="1"/>
    <col min="1799" max="1799" width="10.7109375" style="11" customWidth="1"/>
    <col min="1800" max="1809" width="5.42578125" style="11" customWidth="1"/>
    <col min="1810" max="1810" width="11.140625" style="11" customWidth="1"/>
    <col min="1811" max="1811" width="5.140625" style="11" customWidth="1"/>
    <col min="1812" max="1812" width="3.7109375" style="11" customWidth="1"/>
    <col min="1813" max="1813" width="5.140625" style="11" customWidth="1"/>
    <col min="1814" max="1814" width="3.7109375" style="11" customWidth="1"/>
    <col min="1815" max="1815" width="5.140625" style="11" customWidth="1"/>
    <col min="1816" max="1816" width="3.7109375" style="11" customWidth="1"/>
    <col min="1817" max="1817" width="5.140625" style="11" customWidth="1"/>
    <col min="1818" max="1818" width="3.7109375" style="11" customWidth="1"/>
    <col min="1819" max="1819" width="5.140625" style="11" customWidth="1"/>
    <col min="1820" max="1820" width="3.7109375" style="11" customWidth="1"/>
    <col min="1821" max="1821" width="6.7109375" style="11" customWidth="1"/>
    <col min="1822" max="2048" width="9.140625" style="11"/>
    <col min="2049" max="2049" width="8" style="11" customWidth="1"/>
    <col min="2050" max="2050" width="22" style="11" customWidth="1"/>
    <col min="2051" max="2051" width="9.7109375" style="11" customWidth="1"/>
    <col min="2052" max="2054" width="10.28515625" style="11" customWidth="1"/>
    <col min="2055" max="2055" width="10.7109375" style="11" customWidth="1"/>
    <col min="2056" max="2065" width="5.42578125" style="11" customWidth="1"/>
    <col min="2066" max="2066" width="11.140625" style="11" customWidth="1"/>
    <col min="2067" max="2067" width="5.140625" style="11" customWidth="1"/>
    <col min="2068" max="2068" width="3.7109375" style="11" customWidth="1"/>
    <col min="2069" max="2069" width="5.140625" style="11" customWidth="1"/>
    <col min="2070" max="2070" width="3.7109375" style="11" customWidth="1"/>
    <col min="2071" max="2071" width="5.140625" style="11" customWidth="1"/>
    <col min="2072" max="2072" width="3.7109375" style="11" customWidth="1"/>
    <col min="2073" max="2073" width="5.140625" style="11" customWidth="1"/>
    <col min="2074" max="2074" width="3.7109375" style="11" customWidth="1"/>
    <col min="2075" max="2075" width="5.140625" style="11" customWidth="1"/>
    <col min="2076" max="2076" width="3.7109375" style="11" customWidth="1"/>
    <col min="2077" max="2077" width="6.7109375" style="11" customWidth="1"/>
    <col min="2078" max="2304" width="9.140625" style="11"/>
    <col min="2305" max="2305" width="8" style="11" customWidth="1"/>
    <col min="2306" max="2306" width="22" style="11" customWidth="1"/>
    <col min="2307" max="2307" width="9.7109375" style="11" customWidth="1"/>
    <col min="2308" max="2310" width="10.28515625" style="11" customWidth="1"/>
    <col min="2311" max="2311" width="10.7109375" style="11" customWidth="1"/>
    <col min="2312" max="2321" width="5.42578125" style="11" customWidth="1"/>
    <col min="2322" max="2322" width="11.140625" style="11" customWidth="1"/>
    <col min="2323" max="2323" width="5.140625" style="11" customWidth="1"/>
    <col min="2324" max="2324" width="3.7109375" style="11" customWidth="1"/>
    <col min="2325" max="2325" width="5.140625" style="11" customWidth="1"/>
    <col min="2326" max="2326" width="3.7109375" style="11" customWidth="1"/>
    <col min="2327" max="2327" width="5.140625" style="11" customWidth="1"/>
    <col min="2328" max="2328" width="3.7109375" style="11" customWidth="1"/>
    <col min="2329" max="2329" width="5.140625" style="11" customWidth="1"/>
    <col min="2330" max="2330" width="3.7109375" style="11" customWidth="1"/>
    <col min="2331" max="2331" width="5.140625" style="11" customWidth="1"/>
    <col min="2332" max="2332" width="3.7109375" style="11" customWidth="1"/>
    <col min="2333" max="2333" width="6.7109375" style="11" customWidth="1"/>
    <col min="2334" max="2560" width="9.140625" style="11"/>
    <col min="2561" max="2561" width="8" style="11" customWidth="1"/>
    <col min="2562" max="2562" width="22" style="11" customWidth="1"/>
    <col min="2563" max="2563" width="9.7109375" style="11" customWidth="1"/>
    <col min="2564" max="2566" width="10.28515625" style="11" customWidth="1"/>
    <col min="2567" max="2567" width="10.7109375" style="11" customWidth="1"/>
    <col min="2568" max="2577" width="5.42578125" style="11" customWidth="1"/>
    <col min="2578" max="2578" width="11.140625" style="11" customWidth="1"/>
    <col min="2579" max="2579" width="5.140625" style="11" customWidth="1"/>
    <col min="2580" max="2580" width="3.7109375" style="11" customWidth="1"/>
    <col min="2581" max="2581" width="5.140625" style="11" customWidth="1"/>
    <col min="2582" max="2582" width="3.7109375" style="11" customWidth="1"/>
    <col min="2583" max="2583" width="5.140625" style="11" customWidth="1"/>
    <col min="2584" max="2584" width="3.7109375" style="11" customWidth="1"/>
    <col min="2585" max="2585" width="5.140625" style="11" customWidth="1"/>
    <col min="2586" max="2586" width="3.7109375" style="11" customWidth="1"/>
    <col min="2587" max="2587" width="5.140625" style="11" customWidth="1"/>
    <col min="2588" max="2588" width="3.7109375" style="11" customWidth="1"/>
    <col min="2589" max="2589" width="6.7109375" style="11" customWidth="1"/>
    <col min="2590" max="2816" width="9.140625" style="11"/>
    <col min="2817" max="2817" width="8" style="11" customWidth="1"/>
    <col min="2818" max="2818" width="22" style="11" customWidth="1"/>
    <col min="2819" max="2819" width="9.7109375" style="11" customWidth="1"/>
    <col min="2820" max="2822" width="10.28515625" style="11" customWidth="1"/>
    <col min="2823" max="2823" width="10.7109375" style="11" customWidth="1"/>
    <col min="2824" max="2833" width="5.42578125" style="11" customWidth="1"/>
    <col min="2834" max="2834" width="11.140625" style="11" customWidth="1"/>
    <col min="2835" max="2835" width="5.140625" style="11" customWidth="1"/>
    <col min="2836" max="2836" width="3.7109375" style="11" customWidth="1"/>
    <col min="2837" max="2837" width="5.140625" style="11" customWidth="1"/>
    <col min="2838" max="2838" width="3.7109375" style="11" customWidth="1"/>
    <col min="2839" max="2839" width="5.140625" style="11" customWidth="1"/>
    <col min="2840" max="2840" width="3.7109375" style="11" customWidth="1"/>
    <col min="2841" max="2841" width="5.140625" style="11" customWidth="1"/>
    <col min="2842" max="2842" width="3.7109375" style="11" customWidth="1"/>
    <col min="2843" max="2843" width="5.140625" style="11" customWidth="1"/>
    <col min="2844" max="2844" width="3.7109375" style="11" customWidth="1"/>
    <col min="2845" max="2845" width="6.7109375" style="11" customWidth="1"/>
    <col min="2846" max="3072" width="9.140625" style="11"/>
    <col min="3073" max="3073" width="8" style="11" customWidth="1"/>
    <col min="3074" max="3074" width="22" style="11" customWidth="1"/>
    <col min="3075" max="3075" width="9.7109375" style="11" customWidth="1"/>
    <col min="3076" max="3078" width="10.28515625" style="11" customWidth="1"/>
    <col min="3079" max="3079" width="10.7109375" style="11" customWidth="1"/>
    <col min="3080" max="3089" width="5.42578125" style="11" customWidth="1"/>
    <col min="3090" max="3090" width="11.140625" style="11" customWidth="1"/>
    <col min="3091" max="3091" width="5.140625" style="11" customWidth="1"/>
    <col min="3092" max="3092" width="3.7109375" style="11" customWidth="1"/>
    <col min="3093" max="3093" width="5.140625" style="11" customWidth="1"/>
    <col min="3094" max="3094" width="3.7109375" style="11" customWidth="1"/>
    <col min="3095" max="3095" width="5.140625" style="11" customWidth="1"/>
    <col min="3096" max="3096" width="3.7109375" style="11" customWidth="1"/>
    <col min="3097" max="3097" width="5.140625" style="11" customWidth="1"/>
    <col min="3098" max="3098" width="3.7109375" style="11" customWidth="1"/>
    <col min="3099" max="3099" width="5.140625" style="11" customWidth="1"/>
    <col min="3100" max="3100" width="3.7109375" style="11" customWidth="1"/>
    <col min="3101" max="3101" width="6.7109375" style="11" customWidth="1"/>
    <col min="3102" max="3328" width="9.140625" style="11"/>
    <col min="3329" max="3329" width="8" style="11" customWidth="1"/>
    <col min="3330" max="3330" width="22" style="11" customWidth="1"/>
    <col min="3331" max="3331" width="9.7109375" style="11" customWidth="1"/>
    <col min="3332" max="3334" width="10.28515625" style="11" customWidth="1"/>
    <col min="3335" max="3335" width="10.7109375" style="11" customWidth="1"/>
    <col min="3336" max="3345" width="5.42578125" style="11" customWidth="1"/>
    <col min="3346" max="3346" width="11.140625" style="11" customWidth="1"/>
    <col min="3347" max="3347" width="5.140625" style="11" customWidth="1"/>
    <col min="3348" max="3348" width="3.7109375" style="11" customWidth="1"/>
    <col min="3349" max="3349" width="5.140625" style="11" customWidth="1"/>
    <col min="3350" max="3350" width="3.7109375" style="11" customWidth="1"/>
    <col min="3351" max="3351" width="5.140625" style="11" customWidth="1"/>
    <col min="3352" max="3352" width="3.7109375" style="11" customWidth="1"/>
    <col min="3353" max="3353" width="5.140625" style="11" customWidth="1"/>
    <col min="3354" max="3354" width="3.7109375" style="11" customWidth="1"/>
    <col min="3355" max="3355" width="5.140625" style="11" customWidth="1"/>
    <col min="3356" max="3356" width="3.7109375" style="11" customWidth="1"/>
    <col min="3357" max="3357" width="6.7109375" style="11" customWidth="1"/>
    <col min="3358" max="3584" width="9.140625" style="11"/>
    <col min="3585" max="3585" width="8" style="11" customWidth="1"/>
    <col min="3586" max="3586" width="22" style="11" customWidth="1"/>
    <col min="3587" max="3587" width="9.7109375" style="11" customWidth="1"/>
    <col min="3588" max="3590" width="10.28515625" style="11" customWidth="1"/>
    <col min="3591" max="3591" width="10.7109375" style="11" customWidth="1"/>
    <col min="3592" max="3601" width="5.42578125" style="11" customWidth="1"/>
    <col min="3602" max="3602" width="11.140625" style="11" customWidth="1"/>
    <col min="3603" max="3603" width="5.140625" style="11" customWidth="1"/>
    <col min="3604" max="3604" width="3.7109375" style="11" customWidth="1"/>
    <col min="3605" max="3605" width="5.140625" style="11" customWidth="1"/>
    <col min="3606" max="3606" width="3.7109375" style="11" customWidth="1"/>
    <col min="3607" max="3607" width="5.140625" style="11" customWidth="1"/>
    <col min="3608" max="3608" width="3.7109375" style="11" customWidth="1"/>
    <col min="3609" max="3609" width="5.140625" style="11" customWidth="1"/>
    <col min="3610" max="3610" width="3.7109375" style="11" customWidth="1"/>
    <col min="3611" max="3611" width="5.140625" style="11" customWidth="1"/>
    <col min="3612" max="3612" width="3.7109375" style="11" customWidth="1"/>
    <col min="3613" max="3613" width="6.7109375" style="11" customWidth="1"/>
    <col min="3614" max="3840" width="9.140625" style="11"/>
    <col min="3841" max="3841" width="8" style="11" customWidth="1"/>
    <col min="3842" max="3842" width="22" style="11" customWidth="1"/>
    <col min="3843" max="3843" width="9.7109375" style="11" customWidth="1"/>
    <col min="3844" max="3846" width="10.28515625" style="11" customWidth="1"/>
    <col min="3847" max="3847" width="10.7109375" style="11" customWidth="1"/>
    <col min="3848" max="3857" width="5.42578125" style="11" customWidth="1"/>
    <col min="3858" max="3858" width="11.140625" style="11" customWidth="1"/>
    <col min="3859" max="3859" width="5.140625" style="11" customWidth="1"/>
    <col min="3860" max="3860" width="3.7109375" style="11" customWidth="1"/>
    <col min="3861" max="3861" width="5.140625" style="11" customWidth="1"/>
    <col min="3862" max="3862" width="3.7109375" style="11" customWidth="1"/>
    <col min="3863" max="3863" width="5.140625" style="11" customWidth="1"/>
    <col min="3864" max="3864" width="3.7109375" style="11" customWidth="1"/>
    <col min="3865" max="3865" width="5.140625" style="11" customWidth="1"/>
    <col min="3866" max="3866" width="3.7109375" style="11" customWidth="1"/>
    <col min="3867" max="3867" width="5.140625" style="11" customWidth="1"/>
    <col min="3868" max="3868" width="3.7109375" style="11" customWidth="1"/>
    <col min="3869" max="3869" width="6.7109375" style="11" customWidth="1"/>
    <col min="3870" max="4096" width="9.140625" style="11"/>
    <col min="4097" max="4097" width="8" style="11" customWidth="1"/>
    <col min="4098" max="4098" width="22" style="11" customWidth="1"/>
    <col min="4099" max="4099" width="9.7109375" style="11" customWidth="1"/>
    <col min="4100" max="4102" width="10.28515625" style="11" customWidth="1"/>
    <col min="4103" max="4103" width="10.7109375" style="11" customWidth="1"/>
    <col min="4104" max="4113" width="5.42578125" style="11" customWidth="1"/>
    <col min="4114" max="4114" width="11.140625" style="11" customWidth="1"/>
    <col min="4115" max="4115" width="5.140625" style="11" customWidth="1"/>
    <col min="4116" max="4116" width="3.7109375" style="11" customWidth="1"/>
    <col min="4117" max="4117" width="5.140625" style="11" customWidth="1"/>
    <col min="4118" max="4118" width="3.7109375" style="11" customWidth="1"/>
    <col min="4119" max="4119" width="5.140625" style="11" customWidth="1"/>
    <col min="4120" max="4120" width="3.7109375" style="11" customWidth="1"/>
    <col min="4121" max="4121" width="5.140625" style="11" customWidth="1"/>
    <col min="4122" max="4122" width="3.7109375" style="11" customWidth="1"/>
    <col min="4123" max="4123" width="5.140625" style="11" customWidth="1"/>
    <col min="4124" max="4124" width="3.7109375" style="11" customWidth="1"/>
    <col min="4125" max="4125" width="6.7109375" style="11" customWidth="1"/>
    <col min="4126" max="4352" width="9.140625" style="11"/>
    <col min="4353" max="4353" width="8" style="11" customWidth="1"/>
    <col min="4354" max="4354" width="22" style="11" customWidth="1"/>
    <col min="4355" max="4355" width="9.7109375" style="11" customWidth="1"/>
    <col min="4356" max="4358" width="10.28515625" style="11" customWidth="1"/>
    <col min="4359" max="4359" width="10.7109375" style="11" customWidth="1"/>
    <col min="4360" max="4369" width="5.42578125" style="11" customWidth="1"/>
    <col min="4370" max="4370" width="11.140625" style="11" customWidth="1"/>
    <col min="4371" max="4371" width="5.140625" style="11" customWidth="1"/>
    <col min="4372" max="4372" width="3.7109375" style="11" customWidth="1"/>
    <col min="4373" max="4373" width="5.140625" style="11" customWidth="1"/>
    <col min="4374" max="4374" width="3.7109375" style="11" customWidth="1"/>
    <col min="4375" max="4375" width="5.140625" style="11" customWidth="1"/>
    <col min="4376" max="4376" width="3.7109375" style="11" customWidth="1"/>
    <col min="4377" max="4377" width="5.140625" style="11" customWidth="1"/>
    <col min="4378" max="4378" width="3.7109375" style="11" customWidth="1"/>
    <col min="4379" max="4379" width="5.140625" style="11" customWidth="1"/>
    <col min="4380" max="4380" width="3.7109375" style="11" customWidth="1"/>
    <col min="4381" max="4381" width="6.7109375" style="11" customWidth="1"/>
    <col min="4382" max="4608" width="9.140625" style="11"/>
    <col min="4609" max="4609" width="8" style="11" customWidth="1"/>
    <col min="4610" max="4610" width="22" style="11" customWidth="1"/>
    <col min="4611" max="4611" width="9.7109375" style="11" customWidth="1"/>
    <col min="4612" max="4614" width="10.28515625" style="11" customWidth="1"/>
    <col min="4615" max="4615" width="10.7109375" style="11" customWidth="1"/>
    <col min="4616" max="4625" width="5.42578125" style="11" customWidth="1"/>
    <col min="4626" max="4626" width="11.140625" style="11" customWidth="1"/>
    <col min="4627" max="4627" width="5.140625" style="11" customWidth="1"/>
    <col min="4628" max="4628" width="3.7109375" style="11" customWidth="1"/>
    <col min="4629" max="4629" width="5.140625" style="11" customWidth="1"/>
    <col min="4630" max="4630" width="3.7109375" style="11" customWidth="1"/>
    <col min="4631" max="4631" width="5.140625" style="11" customWidth="1"/>
    <col min="4632" max="4632" width="3.7109375" style="11" customWidth="1"/>
    <col min="4633" max="4633" width="5.140625" style="11" customWidth="1"/>
    <col min="4634" max="4634" width="3.7109375" style="11" customWidth="1"/>
    <col min="4635" max="4635" width="5.140625" style="11" customWidth="1"/>
    <col min="4636" max="4636" width="3.7109375" style="11" customWidth="1"/>
    <col min="4637" max="4637" width="6.7109375" style="11" customWidth="1"/>
    <col min="4638" max="4864" width="9.140625" style="11"/>
    <col min="4865" max="4865" width="8" style="11" customWidth="1"/>
    <col min="4866" max="4866" width="22" style="11" customWidth="1"/>
    <col min="4867" max="4867" width="9.7109375" style="11" customWidth="1"/>
    <col min="4868" max="4870" width="10.28515625" style="11" customWidth="1"/>
    <col min="4871" max="4871" width="10.7109375" style="11" customWidth="1"/>
    <col min="4872" max="4881" width="5.42578125" style="11" customWidth="1"/>
    <col min="4882" max="4882" width="11.140625" style="11" customWidth="1"/>
    <col min="4883" max="4883" width="5.140625" style="11" customWidth="1"/>
    <col min="4884" max="4884" width="3.7109375" style="11" customWidth="1"/>
    <col min="4885" max="4885" width="5.140625" style="11" customWidth="1"/>
    <col min="4886" max="4886" width="3.7109375" style="11" customWidth="1"/>
    <col min="4887" max="4887" width="5.140625" style="11" customWidth="1"/>
    <col min="4888" max="4888" width="3.7109375" style="11" customWidth="1"/>
    <col min="4889" max="4889" width="5.140625" style="11" customWidth="1"/>
    <col min="4890" max="4890" width="3.7109375" style="11" customWidth="1"/>
    <col min="4891" max="4891" width="5.140625" style="11" customWidth="1"/>
    <col min="4892" max="4892" width="3.7109375" style="11" customWidth="1"/>
    <col min="4893" max="4893" width="6.7109375" style="11" customWidth="1"/>
    <col min="4894" max="5120" width="9.140625" style="11"/>
    <col min="5121" max="5121" width="8" style="11" customWidth="1"/>
    <col min="5122" max="5122" width="22" style="11" customWidth="1"/>
    <col min="5123" max="5123" width="9.7109375" style="11" customWidth="1"/>
    <col min="5124" max="5126" width="10.28515625" style="11" customWidth="1"/>
    <col min="5127" max="5127" width="10.7109375" style="11" customWidth="1"/>
    <col min="5128" max="5137" width="5.42578125" style="11" customWidth="1"/>
    <col min="5138" max="5138" width="11.140625" style="11" customWidth="1"/>
    <col min="5139" max="5139" width="5.140625" style="11" customWidth="1"/>
    <col min="5140" max="5140" width="3.7109375" style="11" customWidth="1"/>
    <col min="5141" max="5141" width="5.140625" style="11" customWidth="1"/>
    <col min="5142" max="5142" width="3.7109375" style="11" customWidth="1"/>
    <col min="5143" max="5143" width="5.140625" style="11" customWidth="1"/>
    <col min="5144" max="5144" width="3.7109375" style="11" customWidth="1"/>
    <col min="5145" max="5145" width="5.140625" style="11" customWidth="1"/>
    <col min="5146" max="5146" width="3.7109375" style="11" customWidth="1"/>
    <col min="5147" max="5147" width="5.140625" style="11" customWidth="1"/>
    <col min="5148" max="5148" width="3.7109375" style="11" customWidth="1"/>
    <col min="5149" max="5149" width="6.7109375" style="11" customWidth="1"/>
    <col min="5150" max="5376" width="9.140625" style="11"/>
    <col min="5377" max="5377" width="8" style="11" customWidth="1"/>
    <col min="5378" max="5378" width="22" style="11" customWidth="1"/>
    <col min="5379" max="5379" width="9.7109375" style="11" customWidth="1"/>
    <col min="5380" max="5382" width="10.28515625" style="11" customWidth="1"/>
    <col min="5383" max="5383" width="10.7109375" style="11" customWidth="1"/>
    <col min="5384" max="5393" width="5.42578125" style="11" customWidth="1"/>
    <col min="5394" max="5394" width="11.140625" style="11" customWidth="1"/>
    <col min="5395" max="5395" width="5.140625" style="11" customWidth="1"/>
    <col min="5396" max="5396" width="3.7109375" style="11" customWidth="1"/>
    <col min="5397" max="5397" width="5.140625" style="11" customWidth="1"/>
    <col min="5398" max="5398" width="3.7109375" style="11" customWidth="1"/>
    <col min="5399" max="5399" width="5.140625" style="11" customWidth="1"/>
    <col min="5400" max="5400" width="3.7109375" style="11" customWidth="1"/>
    <col min="5401" max="5401" width="5.140625" style="11" customWidth="1"/>
    <col min="5402" max="5402" width="3.7109375" style="11" customWidth="1"/>
    <col min="5403" max="5403" width="5.140625" style="11" customWidth="1"/>
    <col min="5404" max="5404" width="3.7109375" style="11" customWidth="1"/>
    <col min="5405" max="5405" width="6.7109375" style="11" customWidth="1"/>
    <col min="5406" max="5632" width="9.140625" style="11"/>
    <col min="5633" max="5633" width="8" style="11" customWidth="1"/>
    <col min="5634" max="5634" width="22" style="11" customWidth="1"/>
    <col min="5635" max="5635" width="9.7109375" style="11" customWidth="1"/>
    <col min="5636" max="5638" width="10.28515625" style="11" customWidth="1"/>
    <col min="5639" max="5639" width="10.7109375" style="11" customWidth="1"/>
    <col min="5640" max="5649" width="5.42578125" style="11" customWidth="1"/>
    <col min="5650" max="5650" width="11.140625" style="11" customWidth="1"/>
    <col min="5651" max="5651" width="5.140625" style="11" customWidth="1"/>
    <col min="5652" max="5652" width="3.7109375" style="11" customWidth="1"/>
    <col min="5653" max="5653" width="5.140625" style="11" customWidth="1"/>
    <col min="5654" max="5654" width="3.7109375" style="11" customWidth="1"/>
    <col min="5655" max="5655" width="5.140625" style="11" customWidth="1"/>
    <col min="5656" max="5656" width="3.7109375" style="11" customWidth="1"/>
    <col min="5657" max="5657" width="5.140625" style="11" customWidth="1"/>
    <col min="5658" max="5658" width="3.7109375" style="11" customWidth="1"/>
    <col min="5659" max="5659" width="5.140625" style="11" customWidth="1"/>
    <col min="5660" max="5660" width="3.7109375" style="11" customWidth="1"/>
    <col min="5661" max="5661" width="6.7109375" style="11" customWidth="1"/>
    <col min="5662" max="5888" width="9.140625" style="11"/>
    <col min="5889" max="5889" width="8" style="11" customWidth="1"/>
    <col min="5890" max="5890" width="22" style="11" customWidth="1"/>
    <col min="5891" max="5891" width="9.7109375" style="11" customWidth="1"/>
    <col min="5892" max="5894" width="10.28515625" style="11" customWidth="1"/>
    <col min="5895" max="5895" width="10.7109375" style="11" customWidth="1"/>
    <col min="5896" max="5905" width="5.42578125" style="11" customWidth="1"/>
    <col min="5906" max="5906" width="11.140625" style="11" customWidth="1"/>
    <col min="5907" max="5907" width="5.140625" style="11" customWidth="1"/>
    <col min="5908" max="5908" width="3.7109375" style="11" customWidth="1"/>
    <col min="5909" max="5909" width="5.140625" style="11" customWidth="1"/>
    <col min="5910" max="5910" width="3.7109375" style="11" customWidth="1"/>
    <col min="5911" max="5911" width="5.140625" style="11" customWidth="1"/>
    <col min="5912" max="5912" width="3.7109375" style="11" customWidth="1"/>
    <col min="5913" max="5913" width="5.140625" style="11" customWidth="1"/>
    <col min="5914" max="5914" width="3.7109375" style="11" customWidth="1"/>
    <col min="5915" max="5915" width="5.140625" style="11" customWidth="1"/>
    <col min="5916" max="5916" width="3.7109375" style="11" customWidth="1"/>
    <col min="5917" max="5917" width="6.7109375" style="11" customWidth="1"/>
    <col min="5918" max="6144" width="9.140625" style="11"/>
    <col min="6145" max="6145" width="8" style="11" customWidth="1"/>
    <col min="6146" max="6146" width="22" style="11" customWidth="1"/>
    <col min="6147" max="6147" width="9.7109375" style="11" customWidth="1"/>
    <col min="6148" max="6150" width="10.28515625" style="11" customWidth="1"/>
    <col min="6151" max="6151" width="10.7109375" style="11" customWidth="1"/>
    <col min="6152" max="6161" width="5.42578125" style="11" customWidth="1"/>
    <col min="6162" max="6162" width="11.140625" style="11" customWidth="1"/>
    <col min="6163" max="6163" width="5.140625" style="11" customWidth="1"/>
    <col min="6164" max="6164" width="3.7109375" style="11" customWidth="1"/>
    <col min="6165" max="6165" width="5.140625" style="11" customWidth="1"/>
    <col min="6166" max="6166" width="3.7109375" style="11" customWidth="1"/>
    <col min="6167" max="6167" width="5.140625" style="11" customWidth="1"/>
    <col min="6168" max="6168" width="3.7109375" style="11" customWidth="1"/>
    <col min="6169" max="6169" width="5.140625" style="11" customWidth="1"/>
    <col min="6170" max="6170" width="3.7109375" style="11" customWidth="1"/>
    <col min="6171" max="6171" width="5.140625" style="11" customWidth="1"/>
    <col min="6172" max="6172" width="3.7109375" style="11" customWidth="1"/>
    <col min="6173" max="6173" width="6.7109375" style="11" customWidth="1"/>
    <col min="6174" max="6400" width="9.140625" style="11"/>
    <col min="6401" max="6401" width="8" style="11" customWidth="1"/>
    <col min="6402" max="6402" width="22" style="11" customWidth="1"/>
    <col min="6403" max="6403" width="9.7109375" style="11" customWidth="1"/>
    <col min="6404" max="6406" width="10.28515625" style="11" customWidth="1"/>
    <col min="6407" max="6407" width="10.7109375" style="11" customWidth="1"/>
    <col min="6408" max="6417" width="5.42578125" style="11" customWidth="1"/>
    <col min="6418" max="6418" width="11.140625" style="11" customWidth="1"/>
    <col min="6419" max="6419" width="5.140625" style="11" customWidth="1"/>
    <col min="6420" max="6420" width="3.7109375" style="11" customWidth="1"/>
    <col min="6421" max="6421" width="5.140625" style="11" customWidth="1"/>
    <col min="6422" max="6422" width="3.7109375" style="11" customWidth="1"/>
    <col min="6423" max="6423" width="5.140625" style="11" customWidth="1"/>
    <col min="6424" max="6424" width="3.7109375" style="11" customWidth="1"/>
    <col min="6425" max="6425" width="5.140625" style="11" customWidth="1"/>
    <col min="6426" max="6426" width="3.7109375" style="11" customWidth="1"/>
    <col min="6427" max="6427" width="5.140625" style="11" customWidth="1"/>
    <col min="6428" max="6428" width="3.7109375" style="11" customWidth="1"/>
    <col min="6429" max="6429" width="6.7109375" style="11" customWidth="1"/>
    <col min="6430" max="6656" width="9.140625" style="11"/>
    <col min="6657" max="6657" width="8" style="11" customWidth="1"/>
    <col min="6658" max="6658" width="22" style="11" customWidth="1"/>
    <col min="6659" max="6659" width="9.7109375" style="11" customWidth="1"/>
    <col min="6660" max="6662" width="10.28515625" style="11" customWidth="1"/>
    <col min="6663" max="6663" width="10.7109375" style="11" customWidth="1"/>
    <col min="6664" max="6673" width="5.42578125" style="11" customWidth="1"/>
    <col min="6674" max="6674" width="11.140625" style="11" customWidth="1"/>
    <col min="6675" max="6675" width="5.140625" style="11" customWidth="1"/>
    <col min="6676" max="6676" width="3.7109375" style="11" customWidth="1"/>
    <col min="6677" max="6677" width="5.140625" style="11" customWidth="1"/>
    <col min="6678" max="6678" width="3.7109375" style="11" customWidth="1"/>
    <col min="6679" max="6679" width="5.140625" style="11" customWidth="1"/>
    <col min="6680" max="6680" width="3.7109375" style="11" customWidth="1"/>
    <col min="6681" max="6681" width="5.140625" style="11" customWidth="1"/>
    <col min="6682" max="6682" width="3.7109375" style="11" customWidth="1"/>
    <col min="6683" max="6683" width="5.140625" style="11" customWidth="1"/>
    <col min="6684" max="6684" width="3.7109375" style="11" customWidth="1"/>
    <col min="6685" max="6685" width="6.7109375" style="11" customWidth="1"/>
    <col min="6686" max="6912" width="9.140625" style="11"/>
    <col min="6913" max="6913" width="8" style="11" customWidth="1"/>
    <col min="6914" max="6914" width="22" style="11" customWidth="1"/>
    <col min="6915" max="6915" width="9.7109375" style="11" customWidth="1"/>
    <col min="6916" max="6918" width="10.28515625" style="11" customWidth="1"/>
    <col min="6919" max="6919" width="10.7109375" style="11" customWidth="1"/>
    <col min="6920" max="6929" width="5.42578125" style="11" customWidth="1"/>
    <col min="6930" max="6930" width="11.140625" style="11" customWidth="1"/>
    <col min="6931" max="6931" width="5.140625" style="11" customWidth="1"/>
    <col min="6932" max="6932" width="3.7109375" style="11" customWidth="1"/>
    <col min="6933" max="6933" width="5.140625" style="11" customWidth="1"/>
    <col min="6934" max="6934" width="3.7109375" style="11" customWidth="1"/>
    <col min="6935" max="6935" width="5.140625" style="11" customWidth="1"/>
    <col min="6936" max="6936" width="3.7109375" style="11" customWidth="1"/>
    <col min="6937" max="6937" width="5.140625" style="11" customWidth="1"/>
    <col min="6938" max="6938" width="3.7109375" style="11" customWidth="1"/>
    <col min="6939" max="6939" width="5.140625" style="11" customWidth="1"/>
    <col min="6940" max="6940" width="3.7109375" style="11" customWidth="1"/>
    <col min="6941" max="6941" width="6.7109375" style="11" customWidth="1"/>
    <col min="6942" max="7168" width="9.140625" style="11"/>
    <col min="7169" max="7169" width="8" style="11" customWidth="1"/>
    <col min="7170" max="7170" width="22" style="11" customWidth="1"/>
    <col min="7171" max="7171" width="9.7109375" style="11" customWidth="1"/>
    <col min="7172" max="7174" width="10.28515625" style="11" customWidth="1"/>
    <col min="7175" max="7175" width="10.7109375" style="11" customWidth="1"/>
    <col min="7176" max="7185" width="5.42578125" style="11" customWidth="1"/>
    <col min="7186" max="7186" width="11.140625" style="11" customWidth="1"/>
    <col min="7187" max="7187" width="5.140625" style="11" customWidth="1"/>
    <col min="7188" max="7188" width="3.7109375" style="11" customWidth="1"/>
    <col min="7189" max="7189" width="5.140625" style="11" customWidth="1"/>
    <col min="7190" max="7190" width="3.7109375" style="11" customWidth="1"/>
    <col min="7191" max="7191" width="5.140625" style="11" customWidth="1"/>
    <col min="7192" max="7192" width="3.7109375" style="11" customWidth="1"/>
    <col min="7193" max="7193" width="5.140625" style="11" customWidth="1"/>
    <col min="7194" max="7194" width="3.7109375" style="11" customWidth="1"/>
    <col min="7195" max="7195" width="5.140625" style="11" customWidth="1"/>
    <col min="7196" max="7196" width="3.7109375" style="11" customWidth="1"/>
    <col min="7197" max="7197" width="6.7109375" style="11" customWidth="1"/>
    <col min="7198" max="7424" width="9.140625" style="11"/>
    <col min="7425" max="7425" width="8" style="11" customWidth="1"/>
    <col min="7426" max="7426" width="22" style="11" customWidth="1"/>
    <col min="7427" max="7427" width="9.7109375" style="11" customWidth="1"/>
    <col min="7428" max="7430" width="10.28515625" style="11" customWidth="1"/>
    <col min="7431" max="7431" width="10.7109375" style="11" customWidth="1"/>
    <col min="7432" max="7441" width="5.42578125" style="11" customWidth="1"/>
    <col min="7442" max="7442" width="11.140625" style="11" customWidth="1"/>
    <col min="7443" max="7443" width="5.140625" style="11" customWidth="1"/>
    <col min="7444" max="7444" width="3.7109375" style="11" customWidth="1"/>
    <col min="7445" max="7445" width="5.140625" style="11" customWidth="1"/>
    <col min="7446" max="7446" width="3.7109375" style="11" customWidth="1"/>
    <col min="7447" max="7447" width="5.140625" style="11" customWidth="1"/>
    <col min="7448" max="7448" width="3.7109375" style="11" customWidth="1"/>
    <col min="7449" max="7449" width="5.140625" style="11" customWidth="1"/>
    <col min="7450" max="7450" width="3.7109375" style="11" customWidth="1"/>
    <col min="7451" max="7451" width="5.140625" style="11" customWidth="1"/>
    <col min="7452" max="7452" width="3.7109375" style="11" customWidth="1"/>
    <col min="7453" max="7453" width="6.7109375" style="11" customWidth="1"/>
    <col min="7454" max="7680" width="9.140625" style="11"/>
    <col min="7681" max="7681" width="8" style="11" customWidth="1"/>
    <col min="7682" max="7682" width="22" style="11" customWidth="1"/>
    <col min="7683" max="7683" width="9.7109375" style="11" customWidth="1"/>
    <col min="7684" max="7686" width="10.28515625" style="11" customWidth="1"/>
    <col min="7687" max="7687" width="10.7109375" style="11" customWidth="1"/>
    <col min="7688" max="7697" width="5.42578125" style="11" customWidth="1"/>
    <col min="7698" max="7698" width="11.140625" style="11" customWidth="1"/>
    <col min="7699" max="7699" width="5.140625" style="11" customWidth="1"/>
    <col min="7700" max="7700" width="3.7109375" style="11" customWidth="1"/>
    <col min="7701" max="7701" width="5.140625" style="11" customWidth="1"/>
    <col min="7702" max="7702" width="3.7109375" style="11" customWidth="1"/>
    <col min="7703" max="7703" width="5.140625" style="11" customWidth="1"/>
    <col min="7704" max="7704" width="3.7109375" style="11" customWidth="1"/>
    <col min="7705" max="7705" width="5.140625" style="11" customWidth="1"/>
    <col min="7706" max="7706" width="3.7109375" style="11" customWidth="1"/>
    <col min="7707" max="7707" width="5.140625" style="11" customWidth="1"/>
    <col min="7708" max="7708" width="3.7109375" style="11" customWidth="1"/>
    <col min="7709" max="7709" width="6.7109375" style="11" customWidth="1"/>
    <col min="7710" max="7936" width="9.140625" style="11"/>
    <col min="7937" max="7937" width="8" style="11" customWidth="1"/>
    <col min="7938" max="7938" width="22" style="11" customWidth="1"/>
    <col min="7939" max="7939" width="9.7109375" style="11" customWidth="1"/>
    <col min="7940" max="7942" width="10.28515625" style="11" customWidth="1"/>
    <col min="7943" max="7943" width="10.7109375" style="11" customWidth="1"/>
    <col min="7944" max="7953" width="5.42578125" style="11" customWidth="1"/>
    <col min="7954" max="7954" width="11.140625" style="11" customWidth="1"/>
    <col min="7955" max="7955" width="5.140625" style="11" customWidth="1"/>
    <col min="7956" max="7956" width="3.7109375" style="11" customWidth="1"/>
    <col min="7957" max="7957" width="5.140625" style="11" customWidth="1"/>
    <col min="7958" max="7958" width="3.7109375" style="11" customWidth="1"/>
    <col min="7959" max="7959" width="5.140625" style="11" customWidth="1"/>
    <col min="7960" max="7960" width="3.7109375" style="11" customWidth="1"/>
    <col min="7961" max="7961" width="5.140625" style="11" customWidth="1"/>
    <col min="7962" max="7962" width="3.7109375" style="11" customWidth="1"/>
    <col min="7963" max="7963" width="5.140625" style="11" customWidth="1"/>
    <col min="7964" max="7964" width="3.7109375" style="11" customWidth="1"/>
    <col min="7965" max="7965" width="6.7109375" style="11" customWidth="1"/>
    <col min="7966" max="8192" width="9.140625" style="11"/>
    <col min="8193" max="8193" width="8" style="11" customWidth="1"/>
    <col min="8194" max="8194" width="22" style="11" customWidth="1"/>
    <col min="8195" max="8195" width="9.7109375" style="11" customWidth="1"/>
    <col min="8196" max="8198" width="10.28515625" style="11" customWidth="1"/>
    <col min="8199" max="8199" width="10.7109375" style="11" customWidth="1"/>
    <col min="8200" max="8209" width="5.42578125" style="11" customWidth="1"/>
    <col min="8210" max="8210" width="11.140625" style="11" customWidth="1"/>
    <col min="8211" max="8211" width="5.140625" style="11" customWidth="1"/>
    <col min="8212" max="8212" width="3.7109375" style="11" customWidth="1"/>
    <col min="8213" max="8213" width="5.140625" style="11" customWidth="1"/>
    <col min="8214" max="8214" width="3.7109375" style="11" customWidth="1"/>
    <col min="8215" max="8215" width="5.140625" style="11" customWidth="1"/>
    <col min="8216" max="8216" width="3.7109375" style="11" customWidth="1"/>
    <col min="8217" max="8217" width="5.140625" style="11" customWidth="1"/>
    <col min="8218" max="8218" width="3.7109375" style="11" customWidth="1"/>
    <col min="8219" max="8219" width="5.140625" style="11" customWidth="1"/>
    <col min="8220" max="8220" width="3.7109375" style="11" customWidth="1"/>
    <col min="8221" max="8221" width="6.7109375" style="11" customWidth="1"/>
    <col min="8222" max="8448" width="9.140625" style="11"/>
    <col min="8449" max="8449" width="8" style="11" customWidth="1"/>
    <col min="8450" max="8450" width="22" style="11" customWidth="1"/>
    <col min="8451" max="8451" width="9.7109375" style="11" customWidth="1"/>
    <col min="8452" max="8454" width="10.28515625" style="11" customWidth="1"/>
    <col min="8455" max="8455" width="10.7109375" style="11" customWidth="1"/>
    <col min="8456" max="8465" width="5.42578125" style="11" customWidth="1"/>
    <col min="8466" max="8466" width="11.140625" style="11" customWidth="1"/>
    <col min="8467" max="8467" width="5.140625" style="11" customWidth="1"/>
    <col min="8468" max="8468" width="3.7109375" style="11" customWidth="1"/>
    <col min="8469" max="8469" width="5.140625" style="11" customWidth="1"/>
    <col min="8470" max="8470" width="3.7109375" style="11" customWidth="1"/>
    <col min="8471" max="8471" width="5.140625" style="11" customWidth="1"/>
    <col min="8472" max="8472" width="3.7109375" style="11" customWidth="1"/>
    <col min="8473" max="8473" width="5.140625" style="11" customWidth="1"/>
    <col min="8474" max="8474" width="3.7109375" style="11" customWidth="1"/>
    <col min="8475" max="8475" width="5.140625" style="11" customWidth="1"/>
    <col min="8476" max="8476" width="3.7109375" style="11" customWidth="1"/>
    <col min="8477" max="8477" width="6.7109375" style="11" customWidth="1"/>
    <col min="8478" max="8704" width="9.140625" style="11"/>
    <col min="8705" max="8705" width="8" style="11" customWidth="1"/>
    <col min="8706" max="8706" width="22" style="11" customWidth="1"/>
    <col min="8707" max="8707" width="9.7109375" style="11" customWidth="1"/>
    <col min="8708" max="8710" width="10.28515625" style="11" customWidth="1"/>
    <col min="8711" max="8711" width="10.7109375" style="11" customWidth="1"/>
    <col min="8712" max="8721" width="5.42578125" style="11" customWidth="1"/>
    <col min="8722" max="8722" width="11.140625" style="11" customWidth="1"/>
    <col min="8723" max="8723" width="5.140625" style="11" customWidth="1"/>
    <col min="8724" max="8724" width="3.7109375" style="11" customWidth="1"/>
    <col min="8725" max="8725" width="5.140625" style="11" customWidth="1"/>
    <col min="8726" max="8726" width="3.7109375" style="11" customWidth="1"/>
    <col min="8727" max="8727" width="5.140625" style="11" customWidth="1"/>
    <col min="8728" max="8728" width="3.7109375" style="11" customWidth="1"/>
    <col min="8729" max="8729" width="5.140625" style="11" customWidth="1"/>
    <col min="8730" max="8730" width="3.7109375" style="11" customWidth="1"/>
    <col min="8731" max="8731" width="5.140625" style="11" customWidth="1"/>
    <col min="8732" max="8732" width="3.7109375" style="11" customWidth="1"/>
    <col min="8733" max="8733" width="6.7109375" style="11" customWidth="1"/>
    <col min="8734" max="8960" width="9.140625" style="11"/>
    <col min="8961" max="8961" width="8" style="11" customWidth="1"/>
    <col min="8962" max="8962" width="22" style="11" customWidth="1"/>
    <col min="8963" max="8963" width="9.7109375" style="11" customWidth="1"/>
    <col min="8964" max="8966" width="10.28515625" style="11" customWidth="1"/>
    <col min="8967" max="8967" width="10.7109375" style="11" customWidth="1"/>
    <col min="8968" max="8977" width="5.42578125" style="11" customWidth="1"/>
    <col min="8978" max="8978" width="11.140625" style="11" customWidth="1"/>
    <col min="8979" max="8979" width="5.140625" style="11" customWidth="1"/>
    <col min="8980" max="8980" width="3.7109375" style="11" customWidth="1"/>
    <col min="8981" max="8981" width="5.140625" style="11" customWidth="1"/>
    <col min="8982" max="8982" width="3.7109375" style="11" customWidth="1"/>
    <col min="8983" max="8983" width="5.140625" style="11" customWidth="1"/>
    <col min="8984" max="8984" width="3.7109375" style="11" customWidth="1"/>
    <col min="8985" max="8985" width="5.140625" style="11" customWidth="1"/>
    <col min="8986" max="8986" width="3.7109375" style="11" customWidth="1"/>
    <col min="8987" max="8987" width="5.140625" style="11" customWidth="1"/>
    <col min="8988" max="8988" width="3.7109375" style="11" customWidth="1"/>
    <col min="8989" max="8989" width="6.7109375" style="11" customWidth="1"/>
    <col min="8990" max="9216" width="9.140625" style="11"/>
    <col min="9217" max="9217" width="8" style="11" customWidth="1"/>
    <col min="9218" max="9218" width="22" style="11" customWidth="1"/>
    <col min="9219" max="9219" width="9.7109375" style="11" customWidth="1"/>
    <col min="9220" max="9222" width="10.28515625" style="11" customWidth="1"/>
    <col min="9223" max="9223" width="10.7109375" style="11" customWidth="1"/>
    <col min="9224" max="9233" width="5.42578125" style="11" customWidth="1"/>
    <col min="9234" max="9234" width="11.140625" style="11" customWidth="1"/>
    <col min="9235" max="9235" width="5.140625" style="11" customWidth="1"/>
    <col min="9236" max="9236" width="3.7109375" style="11" customWidth="1"/>
    <col min="9237" max="9237" width="5.140625" style="11" customWidth="1"/>
    <col min="9238" max="9238" width="3.7109375" style="11" customWidth="1"/>
    <col min="9239" max="9239" width="5.140625" style="11" customWidth="1"/>
    <col min="9240" max="9240" width="3.7109375" style="11" customWidth="1"/>
    <col min="9241" max="9241" width="5.140625" style="11" customWidth="1"/>
    <col min="9242" max="9242" width="3.7109375" style="11" customWidth="1"/>
    <col min="9243" max="9243" width="5.140625" style="11" customWidth="1"/>
    <col min="9244" max="9244" width="3.7109375" style="11" customWidth="1"/>
    <col min="9245" max="9245" width="6.7109375" style="11" customWidth="1"/>
    <col min="9246" max="9472" width="9.140625" style="11"/>
    <col min="9473" max="9473" width="8" style="11" customWidth="1"/>
    <col min="9474" max="9474" width="22" style="11" customWidth="1"/>
    <col min="9475" max="9475" width="9.7109375" style="11" customWidth="1"/>
    <col min="9476" max="9478" width="10.28515625" style="11" customWidth="1"/>
    <col min="9479" max="9479" width="10.7109375" style="11" customWidth="1"/>
    <col min="9480" max="9489" width="5.42578125" style="11" customWidth="1"/>
    <col min="9490" max="9490" width="11.140625" style="11" customWidth="1"/>
    <col min="9491" max="9491" width="5.140625" style="11" customWidth="1"/>
    <col min="9492" max="9492" width="3.7109375" style="11" customWidth="1"/>
    <col min="9493" max="9493" width="5.140625" style="11" customWidth="1"/>
    <col min="9494" max="9494" width="3.7109375" style="11" customWidth="1"/>
    <col min="9495" max="9495" width="5.140625" style="11" customWidth="1"/>
    <col min="9496" max="9496" width="3.7109375" style="11" customWidth="1"/>
    <col min="9497" max="9497" width="5.140625" style="11" customWidth="1"/>
    <col min="9498" max="9498" width="3.7109375" style="11" customWidth="1"/>
    <col min="9499" max="9499" width="5.140625" style="11" customWidth="1"/>
    <col min="9500" max="9500" width="3.7109375" style="11" customWidth="1"/>
    <col min="9501" max="9501" width="6.7109375" style="11" customWidth="1"/>
    <col min="9502" max="9728" width="9.140625" style="11"/>
    <col min="9729" max="9729" width="8" style="11" customWidth="1"/>
    <col min="9730" max="9730" width="22" style="11" customWidth="1"/>
    <col min="9731" max="9731" width="9.7109375" style="11" customWidth="1"/>
    <col min="9732" max="9734" width="10.28515625" style="11" customWidth="1"/>
    <col min="9735" max="9735" width="10.7109375" style="11" customWidth="1"/>
    <col min="9736" max="9745" width="5.42578125" style="11" customWidth="1"/>
    <col min="9746" max="9746" width="11.140625" style="11" customWidth="1"/>
    <col min="9747" max="9747" width="5.140625" style="11" customWidth="1"/>
    <col min="9748" max="9748" width="3.7109375" style="11" customWidth="1"/>
    <col min="9749" max="9749" width="5.140625" style="11" customWidth="1"/>
    <col min="9750" max="9750" width="3.7109375" style="11" customWidth="1"/>
    <col min="9751" max="9751" width="5.140625" style="11" customWidth="1"/>
    <col min="9752" max="9752" width="3.7109375" style="11" customWidth="1"/>
    <col min="9753" max="9753" width="5.140625" style="11" customWidth="1"/>
    <col min="9754" max="9754" width="3.7109375" style="11" customWidth="1"/>
    <col min="9755" max="9755" width="5.140625" style="11" customWidth="1"/>
    <col min="9756" max="9756" width="3.7109375" style="11" customWidth="1"/>
    <col min="9757" max="9757" width="6.7109375" style="11" customWidth="1"/>
    <col min="9758" max="9984" width="9.140625" style="11"/>
    <col min="9985" max="9985" width="8" style="11" customWidth="1"/>
    <col min="9986" max="9986" width="22" style="11" customWidth="1"/>
    <col min="9987" max="9987" width="9.7109375" style="11" customWidth="1"/>
    <col min="9988" max="9990" width="10.28515625" style="11" customWidth="1"/>
    <col min="9991" max="9991" width="10.7109375" style="11" customWidth="1"/>
    <col min="9992" max="10001" width="5.42578125" style="11" customWidth="1"/>
    <col min="10002" max="10002" width="11.140625" style="11" customWidth="1"/>
    <col min="10003" max="10003" width="5.140625" style="11" customWidth="1"/>
    <col min="10004" max="10004" width="3.7109375" style="11" customWidth="1"/>
    <col min="10005" max="10005" width="5.140625" style="11" customWidth="1"/>
    <col min="10006" max="10006" width="3.7109375" style="11" customWidth="1"/>
    <col min="10007" max="10007" width="5.140625" style="11" customWidth="1"/>
    <col min="10008" max="10008" width="3.7109375" style="11" customWidth="1"/>
    <col min="10009" max="10009" width="5.140625" style="11" customWidth="1"/>
    <col min="10010" max="10010" width="3.7109375" style="11" customWidth="1"/>
    <col min="10011" max="10011" width="5.140625" style="11" customWidth="1"/>
    <col min="10012" max="10012" width="3.7109375" style="11" customWidth="1"/>
    <col min="10013" max="10013" width="6.7109375" style="11" customWidth="1"/>
    <col min="10014" max="10240" width="9.140625" style="11"/>
    <col min="10241" max="10241" width="8" style="11" customWidth="1"/>
    <col min="10242" max="10242" width="22" style="11" customWidth="1"/>
    <col min="10243" max="10243" width="9.7109375" style="11" customWidth="1"/>
    <col min="10244" max="10246" width="10.28515625" style="11" customWidth="1"/>
    <col min="10247" max="10247" width="10.7109375" style="11" customWidth="1"/>
    <col min="10248" max="10257" width="5.42578125" style="11" customWidth="1"/>
    <col min="10258" max="10258" width="11.140625" style="11" customWidth="1"/>
    <col min="10259" max="10259" width="5.140625" style="11" customWidth="1"/>
    <col min="10260" max="10260" width="3.7109375" style="11" customWidth="1"/>
    <col min="10261" max="10261" width="5.140625" style="11" customWidth="1"/>
    <col min="10262" max="10262" width="3.7109375" style="11" customWidth="1"/>
    <col min="10263" max="10263" width="5.140625" style="11" customWidth="1"/>
    <col min="10264" max="10264" width="3.7109375" style="11" customWidth="1"/>
    <col min="10265" max="10265" width="5.140625" style="11" customWidth="1"/>
    <col min="10266" max="10266" width="3.7109375" style="11" customWidth="1"/>
    <col min="10267" max="10267" width="5.140625" style="11" customWidth="1"/>
    <col min="10268" max="10268" width="3.7109375" style="11" customWidth="1"/>
    <col min="10269" max="10269" width="6.7109375" style="11" customWidth="1"/>
    <col min="10270" max="10496" width="9.140625" style="11"/>
    <col min="10497" max="10497" width="8" style="11" customWidth="1"/>
    <col min="10498" max="10498" width="22" style="11" customWidth="1"/>
    <col min="10499" max="10499" width="9.7109375" style="11" customWidth="1"/>
    <col min="10500" max="10502" width="10.28515625" style="11" customWidth="1"/>
    <col min="10503" max="10503" width="10.7109375" style="11" customWidth="1"/>
    <col min="10504" max="10513" width="5.42578125" style="11" customWidth="1"/>
    <col min="10514" max="10514" width="11.140625" style="11" customWidth="1"/>
    <col min="10515" max="10515" width="5.140625" style="11" customWidth="1"/>
    <col min="10516" max="10516" width="3.7109375" style="11" customWidth="1"/>
    <col min="10517" max="10517" width="5.140625" style="11" customWidth="1"/>
    <col min="10518" max="10518" width="3.7109375" style="11" customWidth="1"/>
    <col min="10519" max="10519" width="5.140625" style="11" customWidth="1"/>
    <col min="10520" max="10520" width="3.7109375" style="11" customWidth="1"/>
    <col min="10521" max="10521" width="5.140625" style="11" customWidth="1"/>
    <col min="10522" max="10522" width="3.7109375" style="11" customWidth="1"/>
    <col min="10523" max="10523" width="5.140625" style="11" customWidth="1"/>
    <col min="10524" max="10524" width="3.7109375" style="11" customWidth="1"/>
    <col min="10525" max="10525" width="6.7109375" style="11" customWidth="1"/>
    <col min="10526" max="10752" width="9.140625" style="11"/>
    <col min="10753" max="10753" width="8" style="11" customWidth="1"/>
    <col min="10754" max="10754" width="22" style="11" customWidth="1"/>
    <col min="10755" max="10755" width="9.7109375" style="11" customWidth="1"/>
    <col min="10756" max="10758" width="10.28515625" style="11" customWidth="1"/>
    <col min="10759" max="10759" width="10.7109375" style="11" customWidth="1"/>
    <col min="10760" max="10769" width="5.42578125" style="11" customWidth="1"/>
    <col min="10770" max="10770" width="11.140625" style="11" customWidth="1"/>
    <col min="10771" max="10771" width="5.140625" style="11" customWidth="1"/>
    <col min="10772" max="10772" width="3.7109375" style="11" customWidth="1"/>
    <col min="10773" max="10773" width="5.140625" style="11" customWidth="1"/>
    <col min="10774" max="10774" width="3.7109375" style="11" customWidth="1"/>
    <col min="10775" max="10775" width="5.140625" style="11" customWidth="1"/>
    <col min="10776" max="10776" width="3.7109375" style="11" customWidth="1"/>
    <col min="10777" max="10777" width="5.140625" style="11" customWidth="1"/>
    <col min="10778" max="10778" width="3.7109375" style="11" customWidth="1"/>
    <col min="10779" max="10779" width="5.140625" style="11" customWidth="1"/>
    <col min="10780" max="10780" width="3.7109375" style="11" customWidth="1"/>
    <col min="10781" max="10781" width="6.7109375" style="11" customWidth="1"/>
    <col min="10782" max="11008" width="9.140625" style="11"/>
    <col min="11009" max="11009" width="8" style="11" customWidth="1"/>
    <col min="11010" max="11010" width="22" style="11" customWidth="1"/>
    <col min="11011" max="11011" width="9.7109375" style="11" customWidth="1"/>
    <col min="11012" max="11014" width="10.28515625" style="11" customWidth="1"/>
    <col min="11015" max="11015" width="10.7109375" style="11" customWidth="1"/>
    <col min="11016" max="11025" width="5.42578125" style="11" customWidth="1"/>
    <col min="11026" max="11026" width="11.140625" style="11" customWidth="1"/>
    <col min="11027" max="11027" width="5.140625" style="11" customWidth="1"/>
    <col min="11028" max="11028" width="3.7109375" style="11" customWidth="1"/>
    <col min="11029" max="11029" width="5.140625" style="11" customWidth="1"/>
    <col min="11030" max="11030" width="3.7109375" style="11" customWidth="1"/>
    <col min="11031" max="11031" width="5.140625" style="11" customWidth="1"/>
    <col min="11032" max="11032" width="3.7109375" style="11" customWidth="1"/>
    <col min="11033" max="11033" width="5.140625" style="11" customWidth="1"/>
    <col min="11034" max="11034" width="3.7109375" style="11" customWidth="1"/>
    <col min="11035" max="11035" width="5.140625" style="11" customWidth="1"/>
    <col min="11036" max="11036" width="3.7109375" style="11" customWidth="1"/>
    <col min="11037" max="11037" width="6.7109375" style="11" customWidth="1"/>
    <col min="11038" max="11264" width="9.140625" style="11"/>
    <col min="11265" max="11265" width="8" style="11" customWidth="1"/>
    <col min="11266" max="11266" width="22" style="11" customWidth="1"/>
    <col min="11267" max="11267" width="9.7109375" style="11" customWidth="1"/>
    <col min="11268" max="11270" width="10.28515625" style="11" customWidth="1"/>
    <col min="11271" max="11271" width="10.7109375" style="11" customWidth="1"/>
    <col min="11272" max="11281" width="5.42578125" style="11" customWidth="1"/>
    <col min="11282" max="11282" width="11.140625" style="11" customWidth="1"/>
    <col min="11283" max="11283" width="5.140625" style="11" customWidth="1"/>
    <col min="11284" max="11284" width="3.7109375" style="11" customWidth="1"/>
    <col min="11285" max="11285" width="5.140625" style="11" customWidth="1"/>
    <col min="11286" max="11286" width="3.7109375" style="11" customWidth="1"/>
    <col min="11287" max="11287" width="5.140625" style="11" customWidth="1"/>
    <col min="11288" max="11288" width="3.7109375" style="11" customWidth="1"/>
    <col min="11289" max="11289" width="5.140625" style="11" customWidth="1"/>
    <col min="11290" max="11290" width="3.7109375" style="11" customWidth="1"/>
    <col min="11291" max="11291" width="5.140625" style="11" customWidth="1"/>
    <col min="11292" max="11292" width="3.7109375" style="11" customWidth="1"/>
    <col min="11293" max="11293" width="6.7109375" style="11" customWidth="1"/>
    <col min="11294" max="11520" width="9.140625" style="11"/>
    <col min="11521" max="11521" width="8" style="11" customWidth="1"/>
    <col min="11522" max="11522" width="22" style="11" customWidth="1"/>
    <col min="11523" max="11523" width="9.7109375" style="11" customWidth="1"/>
    <col min="11524" max="11526" width="10.28515625" style="11" customWidth="1"/>
    <col min="11527" max="11527" width="10.7109375" style="11" customWidth="1"/>
    <col min="11528" max="11537" width="5.42578125" style="11" customWidth="1"/>
    <col min="11538" max="11538" width="11.140625" style="11" customWidth="1"/>
    <col min="11539" max="11539" width="5.140625" style="11" customWidth="1"/>
    <col min="11540" max="11540" width="3.7109375" style="11" customWidth="1"/>
    <col min="11541" max="11541" width="5.140625" style="11" customWidth="1"/>
    <col min="11542" max="11542" width="3.7109375" style="11" customWidth="1"/>
    <col min="11543" max="11543" width="5.140625" style="11" customWidth="1"/>
    <col min="11544" max="11544" width="3.7109375" style="11" customWidth="1"/>
    <col min="11545" max="11545" width="5.140625" style="11" customWidth="1"/>
    <col min="11546" max="11546" width="3.7109375" style="11" customWidth="1"/>
    <col min="11547" max="11547" width="5.140625" style="11" customWidth="1"/>
    <col min="11548" max="11548" width="3.7109375" style="11" customWidth="1"/>
    <col min="11549" max="11549" width="6.7109375" style="11" customWidth="1"/>
    <col min="11550" max="11776" width="9.140625" style="11"/>
    <col min="11777" max="11777" width="8" style="11" customWidth="1"/>
    <col min="11778" max="11778" width="22" style="11" customWidth="1"/>
    <col min="11779" max="11779" width="9.7109375" style="11" customWidth="1"/>
    <col min="11780" max="11782" width="10.28515625" style="11" customWidth="1"/>
    <col min="11783" max="11783" width="10.7109375" style="11" customWidth="1"/>
    <col min="11784" max="11793" width="5.42578125" style="11" customWidth="1"/>
    <col min="11794" max="11794" width="11.140625" style="11" customWidth="1"/>
    <col min="11795" max="11795" width="5.140625" style="11" customWidth="1"/>
    <col min="11796" max="11796" width="3.7109375" style="11" customWidth="1"/>
    <col min="11797" max="11797" width="5.140625" style="11" customWidth="1"/>
    <col min="11798" max="11798" width="3.7109375" style="11" customWidth="1"/>
    <col min="11799" max="11799" width="5.140625" style="11" customWidth="1"/>
    <col min="11800" max="11800" width="3.7109375" style="11" customWidth="1"/>
    <col min="11801" max="11801" width="5.140625" style="11" customWidth="1"/>
    <col min="11802" max="11802" width="3.7109375" style="11" customWidth="1"/>
    <col min="11803" max="11803" width="5.140625" style="11" customWidth="1"/>
    <col min="11804" max="11804" width="3.7109375" style="11" customWidth="1"/>
    <col min="11805" max="11805" width="6.7109375" style="11" customWidth="1"/>
    <col min="11806" max="12032" width="9.140625" style="11"/>
    <col min="12033" max="12033" width="8" style="11" customWidth="1"/>
    <col min="12034" max="12034" width="22" style="11" customWidth="1"/>
    <col min="12035" max="12035" width="9.7109375" style="11" customWidth="1"/>
    <col min="12036" max="12038" width="10.28515625" style="11" customWidth="1"/>
    <col min="12039" max="12039" width="10.7109375" style="11" customWidth="1"/>
    <col min="12040" max="12049" width="5.42578125" style="11" customWidth="1"/>
    <col min="12050" max="12050" width="11.140625" style="11" customWidth="1"/>
    <col min="12051" max="12051" width="5.140625" style="11" customWidth="1"/>
    <col min="12052" max="12052" width="3.7109375" style="11" customWidth="1"/>
    <col min="12053" max="12053" width="5.140625" style="11" customWidth="1"/>
    <col min="12054" max="12054" width="3.7109375" style="11" customWidth="1"/>
    <col min="12055" max="12055" width="5.140625" style="11" customWidth="1"/>
    <col min="12056" max="12056" width="3.7109375" style="11" customWidth="1"/>
    <col min="12057" max="12057" width="5.140625" style="11" customWidth="1"/>
    <col min="12058" max="12058" width="3.7109375" style="11" customWidth="1"/>
    <col min="12059" max="12059" width="5.140625" style="11" customWidth="1"/>
    <col min="12060" max="12060" width="3.7109375" style="11" customWidth="1"/>
    <col min="12061" max="12061" width="6.7109375" style="11" customWidth="1"/>
    <col min="12062" max="12288" width="9.140625" style="11"/>
    <col min="12289" max="12289" width="8" style="11" customWidth="1"/>
    <col min="12290" max="12290" width="22" style="11" customWidth="1"/>
    <col min="12291" max="12291" width="9.7109375" style="11" customWidth="1"/>
    <col min="12292" max="12294" width="10.28515625" style="11" customWidth="1"/>
    <col min="12295" max="12295" width="10.7109375" style="11" customWidth="1"/>
    <col min="12296" max="12305" width="5.42578125" style="11" customWidth="1"/>
    <col min="12306" max="12306" width="11.140625" style="11" customWidth="1"/>
    <col min="12307" max="12307" width="5.140625" style="11" customWidth="1"/>
    <col min="12308" max="12308" width="3.7109375" style="11" customWidth="1"/>
    <col min="12309" max="12309" width="5.140625" style="11" customWidth="1"/>
    <col min="12310" max="12310" width="3.7109375" style="11" customWidth="1"/>
    <col min="12311" max="12311" width="5.140625" style="11" customWidth="1"/>
    <col min="12312" max="12312" width="3.7109375" style="11" customWidth="1"/>
    <col min="12313" max="12313" width="5.140625" style="11" customWidth="1"/>
    <col min="12314" max="12314" width="3.7109375" style="11" customWidth="1"/>
    <col min="12315" max="12315" width="5.140625" style="11" customWidth="1"/>
    <col min="12316" max="12316" width="3.7109375" style="11" customWidth="1"/>
    <col min="12317" max="12317" width="6.7109375" style="11" customWidth="1"/>
    <col min="12318" max="12544" width="9.140625" style="11"/>
    <col min="12545" max="12545" width="8" style="11" customWidth="1"/>
    <col min="12546" max="12546" width="22" style="11" customWidth="1"/>
    <col min="12547" max="12547" width="9.7109375" style="11" customWidth="1"/>
    <col min="12548" max="12550" width="10.28515625" style="11" customWidth="1"/>
    <col min="12551" max="12551" width="10.7109375" style="11" customWidth="1"/>
    <col min="12552" max="12561" width="5.42578125" style="11" customWidth="1"/>
    <col min="12562" max="12562" width="11.140625" style="11" customWidth="1"/>
    <col min="12563" max="12563" width="5.140625" style="11" customWidth="1"/>
    <col min="12564" max="12564" width="3.7109375" style="11" customWidth="1"/>
    <col min="12565" max="12565" width="5.140625" style="11" customWidth="1"/>
    <col min="12566" max="12566" width="3.7109375" style="11" customWidth="1"/>
    <col min="12567" max="12567" width="5.140625" style="11" customWidth="1"/>
    <col min="12568" max="12568" width="3.7109375" style="11" customWidth="1"/>
    <col min="12569" max="12569" width="5.140625" style="11" customWidth="1"/>
    <col min="12570" max="12570" width="3.7109375" style="11" customWidth="1"/>
    <col min="12571" max="12571" width="5.140625" style="11" customWidth="1"/>
    <col min="12572" max="12572" width="3.7109375" style="11" customWidth="1"/>
    <col min="12573" max="12573" width="6.7109375" style="11" customWidth="1"/>
    <col min="12574" max="12800" width="9.140625" style="11"/>
    <col min="12801" max="12801" width="8" style="11" customWidth="1"/>
    <col min="12802" max="12802" width="22" style="11" customWidth="1"/>
    <col min="12803" max="12803" width="9.7109375" style="11" customWidth="1"/>
    <col min="12804" max="12806" width="10.28515625" style="11" customWidth="1"/>
    <col min="12807" max="12807" width="10.7109375" style="11" customWidth="1"/>
    <col min="12808" max="12817" width="5.42578125" style="11" customWidth="1"/>
    <col min="12818" max="12818" width="11.140625" style="11" customWidth="1"/>
    <col min="12819" max="12819" width="5.140625" style="11" customWidth="1"/>
    <col min="12820" max="12820" width="3.7109375" style="11" customWidth="1"/>
    <col min="12821" max="12821" width="5.140625" style="11" customWidth="1"/>
    <col min="12822" max="12822" width="3.7109375" style="11" customWidth="1"/>
    <col min="12823" max="12823" width="5.140625" style="11" customWidth="1"/>
    <col min="12824" max="12824" width="3.7109375" style="11" customWidth="1"/>
    <col min="12825" max="12825" width="5.140625" style="11" customWidth="1"/>
    <col min="12826" max="12826" width="3.7109375" style="11" customWidth="1"/>
    <col min="12827" max="12827" width="5.140625" style="11" customWidth="1"/>
    <col min="12828" max="12828" width="3.7109375" style="11" customWidth="1"/>
    <col min="12829" max="12829" width="6.7109375" style="11" customWidth="1"/>
    <col min="12830" max="13056" width="9.140625" style="11"/>
    <col min="13057" max="13057" width="8" style="11" customWidth="1"/>
    <col min="13058" max="13058" width="22" style="11" customWidth="1"/>
    <col min="13059" max="13059" width="9.7109375" style="11" customWidth="1"/>
    <col min="13060" max="13062" width="10.28515625" style="11" customWidth="1"/>
    <col min="13063" max="13063" width="10.7109375" style="11" customWidth="1"/>
    <col min="13064" max="13073" width="5.42578125" style="11" customWidth="1"/>
    <col min="13074" max="13074" width="11.140625" style="11" customWidth="1"/>
    <col min="13075" max="13075" width="5.140625" style="11" customWidth="1"/>
    <col min="13076" max="13076" width="3.7109375" style="11" customWidth="1"/>
    <col min="13077" max="13077" width="5.140625" style="11" customWidth="1"/>
    <col min="13078" max="13078" width="3.7109375" style="11" customWidth="1"/>
    <col min="13079" max="13079" width="5.140625" style="11" customWidth="1"/>
    <col min="13080" max="13080" width="3.7109375" style="11" customWidth="1"/>
    <col min="13081" max="13081" width="5.140625" style="11" customWidth="1"/>
    <col min="13082" max="13082" width="3.7109375" style="11" customWidth="1"/>
    <col min="13083" max="13083" width="5.140625" style="11" customWidth="1"/>
    <col min="13084" max="13084" width="3.7109375" style="11" customWidth="1"/>
    <col min="13085" max="13085" width="6.7109375" style="11" customWidth="1"/>
    <col min="13086" max="13312" width="9.140625" style="11"/>
    <col min="13313" max="13313" width="8" style="11" customWidth="1"/>
    <col min="13314" max="13314" width="22" style="11" customWidth="1"/>
    <col min="13315" max="13315" width="9.7109375" style="11" customWidth="1"/>
    <col min="13316" max="13318" width="10.28515625" style="11" customWidth="1"/>
    <col min="13319" max="13319" width="10.7109375" style="11" customWidth="1"/>
    <col min="13320" max="13329" width="5.42578125" style="11" customWidth="1"/>
    <col min="13330" max="13330" width="11.140625" style="11" customWidth="1"/>
    <col min="13331" max="13331" width="5.140625" style="11" customWidth="1"/>
    <col min="13332" max="13332" width="3.7109375" style="11" customWidth="1"/>
    <col min="13333" max="13333" width="5.140625" style="11" customWidth="1"/>
    <col min="13334" max="13334" width="3.7109375" style="11" customWidth="1"/>
    <col min="13335" max="13335" width="5.140625" style="11" customWidth="1"/>
    <col min="13336" max="13336" width="3.7109375" style="11" customWidth="1"/>
    <col min="13337" max="13337" width="5.140625" style="11" customWidth="1"/>
    <col min="13338" max="13338" width="3.7109375" style="11" customWidth="1"/>
    <col min="13339" max="13339" width="5.140625" style="11" customWidth="1"/>
    <col min="13340" max="13340" width="3.7109375" style="11" customWidth="1"/>
    <col min="13341" max="13341" width="6.7109375" style="11" customWidth="1"/>
    <col min="13342" max="13568" width="9.140625" style="11"/>
    <col min="13569" max="13569" width="8" style="11" customWidth="1"/>
    <col min="13570" max="13570" width="22" style="11" customWidth="1"/>
    <col min="13571" max="13571" width="9.7109375" style="11" customWidth="1"/>
    <col min="13572" max="13574" width="10.28515625" style="11" customWidth="1"/>
    <col min="13575" max="13575" width="10.7109375" style="11" customWidth="1"/>
    <col min="13576" max="13585" width="5.42578125" style="11" customWidth="1"/>
    <col min="13586" max="13586" width="11.140625" style="11" customWidth="1"/>
    <col min="13587" max="13587" width="5.140625" style="11" customWidth="1"/>
    <col min="13588" max="13588" width="3.7109375" style="11" customWidth="1"/>
    <col min="13589" max="13589" width="5.140625" style="11" customWidth="1"/>
    <col min="13590" max="13590" width="3.7109375" style="11" customWidth="1"/>
    <col min="13591" max="13591" width="5.140625" style="11" customWidth="1"/>
    <col min="13592" max="13592" width="3.7109375" style="11" customWidth="1"/>
    <col min="13593" max="13593" width="5.140625" style="11" customWidth="1"/>
    <col min="13594" max="13594" width="3.7109375" style="11" customWidth="1"/>
    <col min="13595" max="13595" width="5.140625" style="11" customWidth="1"/>
    <col min="13596" max="13596" width="3.7109375" style="11" customWidth="1"/>
    <col min="13597" max="13597" width="6.7109375" style="11" customWidth="1"/>
    <col min="13598" max="13824" width="9.140625" style="11"/>
    <col min="13825" max="13825" width="8" style="11" customWidth="1"/>
    <col min="13826" max="13826" width="22" style="11" customWidth="1"/>
    <col min="13827" max="13827" width="9.7109375" style="11" customWidth="1"/>
    <col min="13828" max="13830" width="10.28515625" style="11" customWidth="1"/>
    <col min="13831" max="13831" width="10.7109375" style="11" customWidth="1"/>
    <col min="13832" max="13841" width="5.42578125" style="11" customWidth="1"/>
    <col min="13842" max="13842" width="11.140625" style="11" customWidth="1"/>
    <col min="13843" max="13843" width="5.140625" style="11" customWidth="1"/>
    <col min="13844" max="13844" width="3.7109375" style="11" customWidth="1"/>
    <col min="13845" max="13845" width="5.140625" style="11" customWidth="1"/>
    <col min="13846" max="13846" width="3.7109375" style="11" customWidth="1"/>
    <col min="13847" max="13847" width="5.140625" style="11" customWidth="1"/>
    <col min="13848" max="13848" width="3.7109375" style="11" customWidth="1"/>
    <col min="13849" max="13849" width="5.140625" style="11" customWidth="1"/>
    <col min="13850" max="13850" width="3.7109375" style="11" customWidth="1"/>
    <col min="13851" max="13851" width="5.140625" style="11" customWidth="1"/>
    <col min="13852" max="13852" width="3.7109375" style="11" customWidth="1"/>
    <col min="13853" max="13853" width="6.7109375" style="11" customWidth="1"/>
    <col min="13854" max="14080" width="9.140625" style="11"/>
    <col min="14081" max="14081" width="8" style="11" customWidth="1"/>
    <col min="14082" max="14082" width="22" style="11" customWidth="1"/>
    <col min="14083" max="14083" width="9.7109375" style="11" customWidth="1"/>
    <col min="14084" max="14086" width="10.28515625" style="11" customWidth="1"/>
    <col min="14087" max="14087" width="10.7109375" style="11" customWidth="1"/>
    <col min="14088" max="14097" width="5.42578125" style="11" customWidth="1"/>
    <col min="14098" max="14098" width="11.140625" style="11" customWidth="1"/>
    <col min="14099" max="14099" width="5.140625" style="11" customWidth="1"/>
    <col min="14100" max="14100" width="3.7109375" style="11" customWidth="1"/>
    <col min="14101" max="14101" width="5.140625" style="11" customWidth="1"/>
    <col min="14102" max="14102" width="3.7109375" style="11" customWidth="1"/>
    <col min="14103" max="14103" width="5.140625" style="11" customWidth="1"/>
    <col min="14104" max="14104" width="3.7109375" style="11" customWidth="1"/>
    <col min="14105" max="14105" width="5.140625" style="11" customWidth="1"/>
    <col min="14106" max="14106" width="3.7109375" style="11" customWidth="1"/>
    <col min="14107" max="14107" width="5.140625" style="11" customWidth="1"/>
    <col min="14108" max="14108" width="3.7109375" style="11" customWidth="1"/>
    <col min="14109" max="14109" width="6.7109375" style="11" customWidth="1"/>
    <col min="14110" max="14336" width="9.140625" style="11"/>
    <col min="14337" max="14337" width="8" style="11" customWidth="1"/>
    <col min="14338" max="14338" width="22" style="11" customWidth="1"/>
    <col min="14339" max="14339" width="9.7109375" style="11" customWidth="1"/>
    <col min="14340" max="14342" width="10.28515625" style="11" customWidth="1"/>
    <col min="14343" max="14343" width="10.7109375" style="11" customWidth="1"/>
    <col min="14344" max="14353" width="5.42578125" style="11" customWidth="1"/>
    <col min="14354" max="14354" width="11.140625" style="11" customWidth="1"/>
    <col min="14355" max="14355" width="5.140625" style="11" customWidth="1"/>
    <col min="14356" max="14356" width="3.7109375" style="11" customWidth="1"/>
    <col min="14357" max="14357" width="5.140625" style="11" customWidth="1"/>
    <col min="14358" max="14358" width="3.7109375" style="11" customWidth="1"/>
    <col min="14359" max="14359" width="5.140625" style="11" customWidth="1"/>
    <col min="14360" max="14360" width="3.7109375" style="11" customWidth="1"/>
    <col min="14361" max="14361" width="5.140625" style="11" customWidth="1"/>
    <col min="14362" max="14362" width="3.7109375" style="11" customWidth="1"/>
    <col min="14363" max="14363" width="5.140625" style="11" customWidth="1"/>
    <col min="14364" max="14364" width="3.7109375" style="11" customWidth="1"/>
    <col min="14365" max="14365" width="6.7109375" style="11" customWidth="1"/>
    <col min="14366" max="14592" width="9.140625" style="11"/>
    <col min="14593" max="14593" width="8" style="11" customWidth="1"/>
    <col min="14594" max="14594" width="22" style="11" customWidth="1"/>
    <col min="14595" max="14595" width="9.7109375" style="11" customWidth="1"/>
    <col min="14596" max="14598" width="10.28515625" style="11" customWidth="1"/>
    <col min="14599" max="14599" width="10.7109375" style="11" customWidth="1"/>
    <col min="14600" max="14609" width="5.42578125" style="11" customWidth="1"/>
    <col min="14610" max="14610" width="11.140625" style="11" customWidth="1"/>
    <col min="14611" max="14611" width="5.140625" style="11" customWidth="1"/>
    <col min="14612" max="14612" width="3.7109375" style="11" customWidth="1"/>
    <col min="14613" max="14613" width="5.140625" style="11" customWidth="1"/>
    <col min="14614" max="14614" width="3.7109375" style="11" customWidth="1"/>
    <col min="14615" max="14615" width="5.140625" style="11" customWidth="1"/>
    <col min="14616" max="14616" width="3.7109375" style="11" customWidth="1"/>
    <col min="14617" max="14617" width="5.140625" style="11" customWidth="1"/>
    <col min="14618" max="14618" width="3.7109375" style="11" customWidth="1"/>
    <col min="14619" max="14619" width="5.140625" style="11" customWidth="1"/>
    <col min="14620" max="14620" width="3.7109375" style="11" customWidth="1"/>
    <col min="14621" max="14621" width="6.7109375" style="11" customWidth="1"/>
    <col min="14622" max="14848" width="9.140625" style="11"/>
    <col min="14849" max="14849" width="8" style="11" customWidth="1"/>
    <col min="14850" max="14850" width="22" style="11" customWidth="1"/>
    <col min="14851" max="14851" width="9.7109375" style="11" customWidth="1"/>
    <col min="14852" max="14854" width="10.28515625" style="11" customWidth="1"/>
    <col min="14855" max="14855" width="10.7109375" style="11" customWidth="1"/>
    <col min="14856" max="14865" width="5.42578125" style="11" customWidth="1"/>
    <col min="14866" max="14866" width="11.140625" style="11" customWidth="1"/>
    <col min="14867" max="14867" width="5.140625" style="11" customWidth="1"/>
    <col min="14868" max="14868" width="3.7109375" style="11" customWidth="1"/>
    <col min="14869" max="14869" width="5.140625" style="11" customWidth="1"/>
    <col min="14870" max="14870" width="3.7109375" style="11" customWidth="1"/>
    <col min="14871" max="14871" width="5.140625" style="11" customWidth="1"/>
    <col min="14872" max="14872" width="3.7109375" style="11" customWidth="1"/>
    <col min="14873" max="14873" width="5.140625" style="11" customWidth="1"/>
    <col min="14874" max="14874" width="3.7109375" style="11" customWidth="1"/>
    <col min="14875" max="14875" width="5.140625" style="11" customWidth="1"/>
    <col min="14876" max="14876" width="3.7109375" style="11" customWidth="1"/>
    <col min="14877" max="14877" width="6.7109375" style="11" customWidth="1"/>
    <col min="14878" max="15104" width="9.140625" style="11"/>
    <col min="15105" max="15105" width="8" style="11" customWidth="1"/>
    <col min="15106" max="15106" width="22" style="11" customWidth="1"/>
    <col min="15107" max="15107" width="9.7109375" style="11" customWidth="1"/>
    <col min="15108" max="15110" width="10.28515625" style="11" customWidth="1"/>
    <col min="15111" max="15111" width="10.7109375" style="11" customWidth="1"/>
    <col min="15112" max="15121" width="5.42578125" style="11" customWidth="1"/>
    <col min="15122" max="15122" width="11.140625" style="11" customWidth="1"/>
    <col min="15123" max="15123" width="5.140625" style="11" customWidth="1"/>
    <col min="15124" max="15124" width="3.7109375" style="11" customWidth="1"/>
    <col min="15125" max="15125" width="5.140625" style="11" customWidth="1"/>
    <col min="15126" max="15126" width="3.7109375" style="11" customWidth="1"/>
    <col min="15127" max="15127" width="5.140625" style="11" customWidth="1"/>
    <col min="15128" max="15128" width="3.7109375" style="11" customWidth="1"/>
    <col min="15129" max="15129" width="5.140625" style="11" customWidth="1"/>
    <col min="15130" max="15130" width="3.7109375" style="11" customWidth="1"/>
    <col min="15131" max="15131" width="5.140625" style="11" customWidth="1"/>
    <col min="15132" max="15132" width="3.7109375" style="11" customWidth="1"/>
    <col min="15133" max="15133" width="6.7109375" style="11" customWidth="1"/>
    <col min="15134" max="15360" width="9.140625" style="11"/>
    <col min="15361" max="15361" width="8" style="11" customWidth="1"/>
    <col min="15362" max="15362" width="22" style="11" customWidth="1"/>
    <col min="15363" max="15363" width="9.7109375" style="11" customWidth="1"/>
    <col min="15364" max="15366" width="10.28515625" style="11" customWidth="1"/>
    <col min="15367" max="15367" width="10.7109375" style="11" customWidth="1"/>
    <col min="15368" max="15377" width="5.42578125" style="11" customWidth="1"/>
    <col min="15378" max="15378" width="11.140625" style="11" customWidth="1"/>
    <col min="15379" max="15379" width="5.140625" style="11" customWidth="1"/>
    <col min="15380" max="15380" width="3.7109375" style="11" customWidth="1"/>
    <col min="15381" max="15381" width="5.140625" style="11" customWidth="1"/>
    <col min="15382" max="15382" width="3.7109375" style="11" customWidth="1"/>
    <col min="15383" max="15383" width="5.140625" style="11" customWidth="1"/>
    <col min="15384" max="15384" width="3.7109375" style="11" customWidth="1"/>
    <col min="15385" max="15385" width="5.140625" style="11" customWidth="1"/>
    <col min="15386" max="15386" width="3.7109375" style="11" customWidth="1"/>
    <col min="15387" max="15387" width="5.140625" style="11" customWidth="1"/>
    <col min="15388" max="15388" width="3.7109375" style="11" customWidth="1"/>
    <col min="15389" max="15389" width="6.7109375" style="11" customWidth="1"/>
    <col min="15390" max="15616" width="9.140625" style="11"/>
    <col min="15617" max="15617" width="8" style="11" customWidth="1"/>
    <col min="15618" max="15618" width="22" style="11" customWidth="1"/>
    <col min="15619" max="15619" width="9.7109375" style="11" customWidth="1"/>
    <col min="15620" max="15622" width="10.28515625" style="11" customWidth="1"/>
    <col min="15623" max="15623" width="10.7109375" style="11" customWidth="1"/>
    <col min="15624" max="15633" width="5.42578125" style="11" customWidth="1"/>
    <col min="15634" max="15634" width="11.140625" style="11" customWidth="1"/>
    <col min="15635" max="15635" width="5.140625" style="11" customWidth="1"/>
    <col min="15636" max="15636" width="3.7109375" style="11" customWidth="1"/>
    <col min="15637" max="15637" width="5.140625" style="11" customWidth="1"/>
    <col min="15638" max="15638" width="3.7109375" style="11" customWidth="1"/>
    <col min="15639" max="15639" width="5.140625" style="11" customWidth="1"/>
    <col min="15640" max="15640" width="3.7109375" style="11" customWidth="1"/>
    <col min="15641" max="15641" width="5.140625" style="11" customWidth="1"/>
    <col min="15642" max="15642" width="3.7109375" style="11" customWidth="1"/>
    <col min="15643" max="15643" width="5.140625" style="11" customWidth="1"/>
    <col min="15644" max="15644" width="3.7109375" style="11" customWidth="1"/>
    <col min="15645" max="15645" width="6.7109375" style="11" customWidth="1"/>
    <col min="15646" max="15872" width="9.140625" style="11"/>
    <col min="15873" max="15873" width="8" style="11" customWidth="1"/>
    <col min="15874" max="15874" width="22" style="11" customWidth="1"/>
    <col min="15875" max="15875" width="9.7109375" style="11" customWidth="1"/>
    <col min="15876" max="15878" width="10.28515625" style="11" customWidth="1"/>
    <col min="15879" max="15879" width="10.7109375" style="11" customWidth="1"/>
    <col min="15880" max="15889" width="5.42578125" style="11" customWidth="1"/>
    <col min="15890" max="15890" width="11.140625" style="11" customWidth="1"/>
    <col min="15891" max="15891" width="5.140625" style="11" customWidth="1"/>
    <col min="15892" max="15892" width="3.7109375" style="11" customWidth="1"/>
    <col min="15893" max="15893" width="5.140625" style="11" customWidth="1"/>
    <col min="15894" max="15894" width="3.7109375" style="11" customWidth="1"/>
    <col min="15895" max="15895" width="5.140625" style="11" customWidth="1"/>
    <col min="15896" max="15896" width="3.7109375" style="11" customWidth="1"/>
    <col min="15897" max="15897" width="5.140625" style="11" customWidth="1"/>
    <col min="15898" max="15898" width="3.7109375" style="11" customWidth="1"/>
    <col min="15899" max="15899" width="5.140625" style="11" customWidth="1"/>
    <col min="15900" max="15900" width="3.7109375" style="11" customWidth="1"/>
    <col min="15901" max="15901" width="6.7109375" style="11" customWidth="1"/>
    <col min="15902" max="16128" width="9.140625" style="11"/>
    <col min="16129" max="16129" width="8" style="11" customWidth="1"/>
    <col min="16130" max="16130" width="22" style="11" customWidth="1"/>
    <col min="16131" max="16131" width="9.7109375" style="11" customWidth="1"/>
    <col min="16132" max="16134" width="10.28515625" style="11" customWidth="1"/>
    <col min="16135" max="16135" width="10.7109375" style="11" customWidth="1"/>
    <col min="16136" max="16145" width="5.42578125" style="11" customWidth="1"/>
    <col min="16146" max="16146" width="11.140625" style="11" customWidth="1"/>
    <col min="16147" max="16147" width="5.140625" style="11" customWidth="1"/>
    <col min="16148" max="16148" width="3.7109375" style="11" customWidth="1"/>
    <col min="16149" max="16149" width="5.140625" style="11" customWidth="1"/>
    <col min="16150" max="16150" width="3.7109375" style="11" customWidth="1"/>
    <col min="16151" max="16151" width="5.140625" style="11" customWidth="1"/>
    <col min="16152" max="16152" width="3.7109375" style="11" customWidth="1"/>
    <col min="16153" max="16153" width="5.140625" style="11" customWidth="1"/>
    <col min="16154" max="16154" width="3.7109375" style="11" customWidth="1"/>
    <col min="16155" max="16155" width="5.140625" style="11" customWidth="1"/>
    <col min="16156" max="16156" width="3.7109375" style="11" customWidth="1"/>
    <col min="16157" max="16157" width="6.7109375" style="11" customWidth="1"/>
    <col min="16158" max="16384" width="9.140625" style="11"/>
  </cols>
  <sheetData>
    <row r="1" spans="1:29" s="2" customFormat="1" ht="10.5" x14ac:dyDescent="0.2">
      <c r="A1" s="15"/>
      <c r="B1" s="15"/>
      <c r="C1" s="1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AC1" s="58" t="s">
        <v>0</v>
      </c>
    </row>
    <row r="2" spans="1:29" s="2" customFormat="1" ht="33" customHeight="1" x14ac:dyDescent="0.2">
      <c r="A2" s="15"/>
      <c r="B2" s="15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Z2" s="82" t="s">
        <v>1</v>
      </c>
      <c r="AA2" s="82"/>
      <c r="AB2" s="82"/>
      <c r="AC2" s="82"/>
    </row>
    <row r="3" spans="1:29" s="4" customFormat="1" ht="11.25" x14ac:dyDescent="0.2">
      <c r="A3" s="83" t="s">
        <v>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s="4" customFormat="1" ht="11.25" x14ac:dyDescent="0.2">
      <c r="A4" s="15"/>
      <c r="B4" s="15"/>
      <c r="C4" s="15"/>
      <c r="D4" s="17"/>
      <c r="E4" s="17"/>
      <c r="F4" s="17"/>
      <c r="G4" s="17"/>
      <c r="H4" s="17"/>
      <c r="I4" s="18" t="s">
        <v>3</v>
      </c>
      <c r="J4" s="81" t="s">
        <v>205</v>
      </c>
      <c r="K4" s="81"/>
      <c r="L4" s="17"/>
      <c r="M4" s="17"/>
      <c r="N4" s="17"/>
      <c r="O4" s="17"/>
      <c r="P4" s="17"/>
      <c r="Q4" s="17"/>
      <c r="R4" s="17"/>
      <c r="AC4" s="5"/>
    </row>
    <row r="5" spans="1:29" x14ac:dyDescent="0.25">
      <c r="E5" s="20"/>
    </row>
    <row r="6" spans="1:29" s="4" customFormat="1" ht="11.25" x14ac:dyDescent="0.2">
      <c r="A6" s="15"/>
      <c r="B6" s="15"/>
      <c r="C6" s="15"/>
      <c r="D6" s="17"/>
      <c r="E6" s="17"/>
      <c r="F6" s="17"/>
      <c r="G6" s="18" t="s">
        <v>4</v>
      </c>
      <c r="H6" s="85" t="s">
        <v>5</v>
      </c>
      <c r="I6" s="85"/>
      <c r="J6" s="85"/>
      <c r="K6" s="85"/>
      <c r="L6" s="85"/>
      <c r="M6" s="85"/>
      <c r="N6" s="85"/>
      <c r="O6" s="85"/>
      <c r="P6" s="85"/>
      <c r="Q6" s="85"/>
      <c r="R6" s="85"/>
      <c r="S6" s="6"/>
      <c r="AC6" s="5"/>
    </row>
    <row r="7" spans="1:29" s="2" customFormat="1" ht="10.5" x14ac:dyDescent="0.2">
      <c r="A7" s="15"/>
      <c r="B7" s="15"/>
      <c r="C7" s="15"/>
      <c r="D7" s="16"/>
      <c r="E7" s="16"/>
      <c r="F7" s="16"/>
      <c r="G7" s="16"/>
      <c r="H7" s="86" t="s">
        <v>6</v>
      </c>
      <c r="I7" s="86"/>
      <c r="J7" s="86"/>
      <c r="K7" s="86"/>
      <c r="L7" s="86"/>
      <c r="M7" s="86"/>
      <c r="N7" s="86"/>
      <c r="O7" s="86"/>
      <c r="P7" s="86"/>
      <c r="Q7" s="86"/>
      <c r="R7" s="86"/>
      <c r="S7" s="7"/>
      <c r="AC7" s="3"/>
    </row>
    <row r="9" spans="1:29" s="4" customFormat="1" ht="11.25" x14ac:dyDescent="0.2">
      <c r="A9" s="15"/>
      <c r="B9" s="15"/>
      <c r="C9" s="15"/>
      <c r="D9" s="17"/>
      <c r="E9" s="17"/>
      <c r="F9" s="17"/>
      <c r="G9" s="17"/>
      <c r="H9" s="17"/>
      <c r="I9" s="17"/>
      <c r="J9" s="18" t="s">
        <v>7</v>
      </c>
      <c r="K9" s="81" t="s">
        <v>210</v>
      </c>
      <c r="L9" s="81"/>
      <c r="M9" s="17" t="s">
        <v>8</v>
      </c>
      <c r="N9" s="17"/>
      <c r="O9" s="17"/>
      <c r="P9" s="17"/>
      <c r="Q9" s="17"/>
      <c r="R9" s="17"/>
      <c r="AC9" s="5"/>
    </row>
    <row r="11" spans="1:29" s="4" customFormat="1" ht="11.25" x14ac:dyDescent="0.2">
      <c r="A11" s="15"/>
      <c r="B11" s="15"/>
      <c r="C11" s="15"/>
      <c r="D11" s="17"/>
      <c r="E11" s="17"/>
      <c r="F11" s="17"/>
      <c r="G11" s="17"/>
      <c r="H11" s="17"/>
      <c r="I11" s="17"/>
      <c r="J11" s="18" t="s">
        <v>9</v>
      </c>
      <c r="K11" s="73" t="s">
        <v>211</v>
      </c>
      <c r="L11" s="73"/>
      <c r="M11" s="73"/>
      <c r="N11" s="73"/>
      <c r="O11" s="73"/>
      <c r="P11" s="73"/>
      <c r="Q11" s="73"/>
      <c r="R11" s="73"/>
      <c r="S11" s="73"/>
      <c r="AC11" s="5"/>
    </row>
    <row r="12" spans="1:29" s="2" customFormat="1" ht="10.5" x14ac:dyDescent="0.2">
      <c r="A12" s="15"/>
      <c r="B12" s="15"/>
      <c r="C12" s="15"/>
      <c r="D12" s="16"/>
      <c r="E12" s="16"/>
      <c r="F12" s="16"/>
      <c r="G12" s="16"/>
      <c r="H12" s="16"/>
      <c r="I12" s="16"/>
      <c r="J12" s="16"/>
      <c r="K12" s="74" t="s">
        <v>10</v>
      </c>
      <c r="L12" s="74"/>
      <c r="M12" s="74"/>
      <c r="N12" s="74"/>
      <c r="O12" s="74"/>
      <c r="P12" s="74"/>
      <c r="Q12" s="74"/>
      <c r="R12" s="74"/>
      <c r="S12" s="74"/>
      <c r="AC12" s="3"/>
    </row>
    <row r="14" spans="1:29" s="1" customFormat="1" ht="36" customHeight="1" x14ac:dyDescent="0.2">
      <c r="A14" s="75" t="s">
        <v>11</v>
      </c>
      <c r="B14" s="75" t="s">
        <v>12</v>
      </c>
      <c r="C14" s="75" t="s">
        <v>13</v>
      </c>
      <c r="D14" s="75" t="s">
        <v>14</v>
      </c>
      <c r="E14" s="75" t="s">
        <v>15</v>
      </c>
      <c r="F14" s="75" t="s">
        <v>242</v>
      </c>
      <c r="G14" s="75" t="s">
        <v>243</v>
      </c>
      <c r="H14" s="62" t="s">
        <v>212</v>
      </c>
      <c r="I14" s="63"/>
      <c r="J14" s="63"/>
      <c r="K14" s="63"/>
      <c r="L14" s="63"/>
      <c r="M14" s="63"/>
      <c r="N14" s="63"/>
      <c r="O14" s="63"/>
      <c r="P14" s="63"/>
      <c r="Q14" s="64"/>
      <c r="R14" s="75" t="s">
        <v>206</v>
      </c>
      <c r="S14" s="78" t="s">
        <v>207</v>
      </c>
      <c r="T14" s="79"/>
      <c r="U14" s="79"/>
      <c r="V14" s="79"/>
      <c r="W14" s="79"/>
      <c r="X14" s="79"/>
      <c r="Y14" s="79"/>
      <c r="Z14" s="79"/>
      <c r="AA14" s="79"/>
      <c r="AB14" s="80"/>
      <c r="AC14" s="59" t="s">
        <v>16</v>
      </c>
    </row>
    <row r="15" spans="1:29" s="1" customFormat="1" ht="36" customHeight="1" x14ac:dyDescent="0.2">
      <c r="A15" s="76"/>
      <c r="B15" s="76"/>
      <c r="C15" s="76"/>
      <c r="D15" s="76"/>
      <c r="E15" s="76"/>
      <c r="F15" s="76"/>
      <c r="G15" s="76"/>
      <c r="H15" s="62" t="s">
        <v>17</v>
      </c>
      <c r="I15" s="63"/>
      <c r="J15" s="63"/>
      <c r="K15" s="63"/>
      <c r="L15" s="64"/>
      <c r="M15" s="62" t="s">
        <v>18</v>
      </c>
      <c r="N15" s="63"/>
      <c r="O15" s="63"/>
      <c r="P15" s="63"/>
      <c r="Q15" s="64"/>
      <c r="R15" s="76"/>
      <c r="S15" s="65" t="s">
        <v>19</v>
      </c>
      <c r="T15" s="66"/>
      <c r="U15" s="65" t="s">
        <v>20</v>
      </c>
      <c r="V15" s="66"/>
      <c r="W15" s="65" t="s">
        <v>21</v>
      </c>
      <c r="X15" s="66"/>
      <c r="Y15" s="65" t="s">
        <v>22</v>
      </c>
      <c r="Z15" s="66"/>
      <c r="AA15" s="65" t="s">
        <v>23</v>
      </c>
      <c r="AB15" s="66"/>
      <c r="AC15" s="60"/>
    </row>
    <row r="16" spans="1:29" s="1" customFormat="1" ht="36" customHeight="1" x14ac:dyDescent="0.2">
      <c r="A16" s="76"/>
      <c r="B16" s="76"/>
      <c r="C16" s="76"/>
      <c r="D16" s="76"/>
      <c r="E16" s="76"/>
      <c r="F16" s="76"/>
      <c r="G16" s="76"/>
      <c r="H16" s="69" t="s">
        <v>24</v>
      </c>
      <c r="I16" s="69" t="s">
        <v>20</v>
      </c>
      <c r="J16" s="69" t="s">
        <v>25</v>
      </c>
      <c r="K16" s="69" t="s">
        <v>22</v>
      </c>
      <c r="L16" s="71" t="s">
        <v>23</v>
      </c>
      <c r="M16" s="69" t="s">
        <v>26</v>
      </c>
      <c r="N16" s="69" t="s">
        <v>20</v>
      </c>
      <c r="O16" s="69" t="s">
        <v>27</v>
      </c>
      <c r="P16" s="69" t="s">
        <v>22</v>
      </c>
      <c r="Q16" s="71" t="s">
        <v>23</v>
      </c>
      <c r="R16" s="76"/>
      <c r="S16" s="67"/>
      <c r="T16" s="68"/>
      <c r="U16" s="67"/>
      <c r="V16" s="68"/>
      <c r="W16" s="67"/>
      <c r="X16" s="68"/>
      <c r="Y16" s="67"/>
      <c r="Z16" s="68"/>
      <c r="AA16" s="67"/>
      <c r="AB16" s="68"/>
      <c r="AC16" s="60"/>
    </row>
    <row r="17" spans="1:29" s="1" customFormat="1" ht="36" customHeight="1" x14ac:dyDescent="0.2">
      <c r="A17" s="77"/>
      <c r="B17" s="77"/>
      <c r="C17" s="77"/>
      <c r="D17" s="77"/>
      <c r="E17" s="77"/>
      <c r="F17" s="77"/>
      <c r="G17" s="77"/>
      <c r="H17" s="70"/>
      <c r="I17" s="70"/>
      <c r="J17" s="70"/>
      <c r="K17" s="70"/>
      <c r="L17" s="72"/>
      <c r="M17" s="70"/>
      <c r="N17" s="70"/>
      <c r="O17" s="70"/>
      <c r="P17" s="70"/>
      <c r="Q17" s="72"/>
      <c r="R17" s="77"/>
      <c r="S17" s="8" t="s">
        <v>28</v>
      </c>
      <c r="T17" s="9" t="s">
        <v>29</v>
      </c>
      <c r="U17" s="8" t="s">
        <v>28</v>
      </c>
      <c r="V17" s="9" t="s">
        <v>29</v>
      </c>
      <c r="W17" s="8" t="s">
        <v>28</v>
      </c>
      <c r="X17" s="9" t="s">
        <v>29</v>
      </c>
      <c r="Y17" s="8" t="s">
        <v>28</v>
      </c>
      <c r="Z17" s="9" t="s">
        <v>29</v>
      </c>
      <c r="AA17" s="8" t="s">
        <v>28</v>
      </c>
      <c r="AB17" s="9" t="s">
        <v>29</v>
      </c>
      <c r="AC17" s="61"/>
    </row>
    <row r="18" spans="1:29" s="14" customFormat="1" ht="10.5" x14ac:dyDescent="0.2">
      <c r="A18" s="21">
        <v>1</v>
      </c>
      <c r="B18" s="21">
        <v>2</v>
      </c>
      <c r="C18" s="21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  <c r="I18" s="22">
        <v>9</v>
      </c>
      <c r="J18" s="22">
        <v>10</v>
      </c>
      <c r="K18" s="22">
        <v>11</v>
      </c>
      <c r="L18" s="22">
        <v>12</v>
      </c>
      <c r="M18" s="22">
        <v>13</v>
      </c>
      <c r="N18" s="22">
        <v>14</v>
      </c>
      <c r="O18" s="22">
        <v>15</v>
      </c>
      <c r="P18" s="22">
        <v>16</v>
      </c>
      <c r="Q18" s="22">
        <v>17</v>
      </c>
      <c r="R18" s="22">
        <v>18</v>
      </c>
      <c r="S18" s="13">
        <v>19</v>
      </c>
      <c r="T18" s="13">
        <v>20</v>
      </c>
      <c r="U18" s="13">
        <v>21</v>
      </c>
      <c r="V18" s="13">
        <v>22</v>
      </c>
      <c r="W18" s="13">
        <v>23</v>
      </c>
      <c r="X18" s="13">
        <v>24</v>
      </c>
      <c r="Y18" s="13">
        <v>25</v>
      </c>
      <c r="Z18" s="13">
        <v>26</v>
      </c>
      <c r="AA18" s="13">
        <v>27</v>
      </c>
      <c r="AB18" s="13">
        <v>28</v>
      </c>
      <c r="AC18" s="10">
        <v>29</v>
      </c>
    </row>
    <row r="19" spans="1:29" ht="21" hidden="1" x14ac:dyDescent="0.25">
      <c r="A19" s="23">
        <v>0</v>
      </c>
      <c r="B19" s="24" t="s">
        <v>30</v>
      </c>
      <c r="C19" s="23" t="s">
        <v>31</v>
      </c>
      <c r="D19" s="44">
        <f>+SUM(D21,D25)</f>
        <v>667.63536238696656</v>
      </c>
      <c r="E19" s="57" t="s">
        <v>73</v>
      </c>
      <c r="F19" s="48">
        <f>+SUM(F21,F25)</f>
        <v>49.180336996666668</v>
      </c>
      <c r="G19" s="30">
        <f>+SUM(G21,G25)</f>
        <v>55.132479216966537</v>
      </c>
      <c r="H19" s="30">
        <f>H21+H25</f>
        <v>94.024346482366553</v>
      </c>
      <c r="I19" s="30">
        <f t="shared" ref="I19:Q19" si="0">I21+I25</f>
        <v>0</v>
      </c>
      <c r="J19" s="30">
        <f t="shared" si="0"/>
        <v>0</v>
      </c>
      <c r="K19" s="30">
        <f t="shared" si="0"/>
        <v>78.713565070305464</v>
      </c>
      <c r="L19" s="30">
        <f t="shared" si="0"/>
        <v>15.26578141206109</v>
      </c>
      <c r="M19" s="30">
        <f t="shared" si="0"/>
        <v>68.703058595199991</v>
      </c>
      <c r="N19" s="30">
        <f t="shared" si="0"/>
        <v>0</v>
      </c>
      <c r="O19" s="30">
        <f t="shared" si="0"/>
        <v>0</v>
      </c>
      <c r="P19" s="30">
        <f>P21+P25</f>
        <v>58.092059214333347</v>
      </c>
      <c r="Q19" s="30">
        <f t="shared" si="0"/>
        <v>10.610999384199998</v>
      </c>
      <c r="R19" s="30">
        <f>G19-H19</f>
        <v>-38.891867265400016</v>
      </c>
      <c r="S19" s="30">
        <f>M19-H19</f>
        <v>-25.321287887166562</v>
      </c>
      <c r="T19" s="31">
        <f>S19/H19</f>
        <v>-0.26930565150926467</v>
      </c>
      <c r="U19" s="30">
        <f>N19-I19</f>
        <v>0</v>
      </c>
      <c r="V19" s="31">
        <v>0</v>
      </c>
      <c r="W19" s="30">
        <f>O19-J19</f>
        <v>0</v>
      </c>
      <c r="X19" s="31">
        <f>W19/K19</f>
        <v>0</v>
      </c>
      <c r="Y19" s="30">
        <f>P19-K19</f>
        <v>-20.621505855972117</v>
      </c>
      <c r="Z19" s="31">
        <f>Y19/K19</f>
        <v>-0.26198160174238555</v>
      </c>
      <c r="AA19" s="30">
        <f>Q19-L19</f>
        <v>-4.6547820278610921</v>
      </c>
      <c r="AB19" s="31">
        <f>AA19/L19</f>
        <v>-0.30491606700089863</v>
      </c>
      <c r="AC19" s="37"/>
    </row>
    <row r="20" spans="1:29" ht="21" hidden="1" x14ac:dyDescent="0.25">
      <c r="A20" s="23" t="s">
        <v>32</v>
      </c>
      <c r="B20" s="24" t="s">
        <v>33</v>
      </c>
      <c r="C20" s="23" t="s">
        <v>31</v>
      </c>
      <c r="D20" s="44" t="str">
        <f>+D27</f>
        <v>нд</v>
      </c>
      <c r="E20" s="57" t="s">
        <v>73</v>
      </c>
      <c r="F20" s="48" t="str">
        <f t="shared" ref="F20:G20" si="1">+F27</f>
        <v>нд</v>
      </c>
      <c r="G20" s="30" t="str">
        <f t="shared" si="1"/>
        <v>нд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 t="str">
        <f t="shared" ref="R20" si="2">+R27</f>
        <v>нд</v>
      </c>
      <c r="S20" s="30">
        <f>M20-H20</f>
        <v>0</v>
      </c>
      <c r="T20" s="31">
        <v>0</v>
      </c>
      <c r="U20" s="30">
        <f>N20-I20</f>
        <v>0</v>
      </c>
      <c r="V20" s="31">
        <v>0</v>
      </c>
      <c r="W20" s="30">
        <f>O20-J20</f>
        <v>0</v>
      </c>
      <c r="X20" s="31">
        <v>0</v>
      </c>
      <c r="Y20" s="30">
        <f>P20-K20</f>
        <v>0</v>
      </c>
      <c r="Z20" s="31">
        <v>0</v>
      </c>
      <c r="AA20" s="30">
        <f>Q20-L20</f>
        <v>0</v>
      </c>
      <c r="AB20" s="31">
        <v>0</v>
      </c>
      <c r="AC20" s="38"/>
    </row>
    <row r="21" spans="1:29" ht="31.5" hidden="1" x14ac:dyDescent="0.25">
      <c r="A21" s="23" t="s">
        <v>38</v>
      </c>
      <c r="B21" s="24" t="s">
        <v>34</v>
      </c>
      <c r="C21" s="23" t="s">
        <v>31</v>
      </c>
      <c r="D21" s="44">
        <f>+D47</f>
        <v>304.1304472136332</v>
      </c>
      <c r="E21" s="57" t="s">
        <v>73</v>
      </c>
      <c r="F21" s="48">
        <f>+F47</f>
        <v>26.35</v>
      </c>
      <c r="G21" s="30">
        <f>+G47</f>
        <v>14.090447213633199</v>
      </c>
      <c r="H21" s="30">
        <f>+H47</f>
        <v>44.143395065699892</v>
      </c>
      <c r="I21" s="30">
        <f t="shared" ref="I21:Q21" si="3">+I47</f>
        <v>0</v>
      </c>
      <c r="J21" s="30">
        <f t="shared" si="3"/>
        <v>0</v>
      </c>
      <c r="K21" s="30">
        <f t="shared" si="3"/>
        <v>36.7861625547499</v>
      </c>
      <c r="L21" s="30">
        <f t="shared" si="3"/>
        <v>7.3122325109499782</v>
      </c>
      <c r="M21" s="30">
        <f t="shared" si="3"/>
        <v>38.956400869999996</v>
      </c>
      <c r="N21" s="30">
        <f t="shared" si="3"/>
        <v>0</v>
      </c>
      <c r="O21" s="30">
        <f t="shared" si="3"/>
        <v>0</v>
      </c>
      <c r="P21" s="30">
        <f t="shared" si="3"/>
        <v>32.872000725000007</v>
      </c>
      <c r="Q21" s="30">
        <f t="shared" si="3"/>
        <v>6.0844001449999991</v>
      </c>
      <c r="R21" s="30">
        <f>G21-H21</f>
        <v>-30.052947852066694</v>
      </c>
      <c r="S21" s="30">
        <f>M21-H21</f>
        <v>-5.1869941956998957</v>
      </c>
      <c r="T21" s="31">
        <f>S21/H21</f>
        <v>-0.11750329099019099</v>
      </c>
      <c r="U21" s="30">
        <f>N21-I21</f>
        <v>0</v>
      </c>
      <c r="V21" s="31">
        <v>0</v>
      </c>
      <c r="W21" s="30">
        <f>O21-J21</f>
        <v>0</v>
      </c>
      <c r="X21" s="31">
        <f>W21/K21</f>
        <v>0</v>
      </c>
      <c r="Y21" s="30">
        <f>P21-K21</f>
        <v>-3.9141618297498937</v>
      </c>
      <c r="Z21" s="31">
        <f>Y21/K21</f>
        <v>-0.10640310263198381</v>
      </c>
      <c r="AA21" s="30">
        <f>Q21-L21</f>
        <v>-1.227832365949979</v>
      </c>
      <c r="AB21" s="31">
        <f>AA21/L21</f>
        <v>-0.16791484189149006</v>
      </c>
      <c r="AC21" s="38"/>
    </row>
    <row r="22" spans="1:29" ht="63" hidden="1" x14ac:dyDescent="0.25">
      <c r="A22" s="23" t="s">
        <v>39</v>
      </c>
      <c r="B22" s="24" t="s">
        <v>35</v>
      </c>
      <c r="C22" s="23" t="s">
        <v>31</v>
      </c>
      <c r="D22" s="44" t="s">
        <v>73</v>
      </c>
      <c r="E22" s="56" t="s">
        <v>73</v>
      </c>
      <c r="F22" s="48" t="s">
        <v>73</v>
      </c>
      <c r="G22" s="30" t="s">
        <v>73</v>
      </c>
      <c r="H22" s="30" t="s">
        <v>73</v>
      </c>
      <c r="I22" s="30" t="s">
        <v>73</v>
      </c>
      <c r="J22" s="30" t="s">
        <v>73</v>
      </c>
      <c r="K22" s="30" t="s">
        <v>73</v>
      </c>
      <c r="L22" s="30" t="s">
        <v>73</v>
      </c>
      <c r="M22" s="30" t="s">
        <v>73</v>
      </c>
      <c r="N22" s="30" t="s">
        <v>73</v>
      </c>
      <c r="O22" s="30" t="s">
        <v>73</v>
      </c>
      <c r="P22" s="30" t="s">
        <v>73</v>
      </c>
      <c r="Q22" s="30" t="s">
        <v>73</v>
      </c>
      <c r="R22" s="30" t="s">
        <v>73</v>
      </c>
      <c r="S22" s="30" t="s">
        <v>73</v>
      </c>
      <c r="T22" s="31" t="s">
        <v>73</v>
      </c>
      <c r="U22" s="30" t="s">
        <v>73</v>
      </c>
      <c r="V22" s="31" t="s">
        <v>73</v>
      </c>
      <c r="W22" s="30" t="s">
        <v>73</v>
      </c>
      <c r="X22" s="31" t="s">
        <v>73</v>
      </c>
      <c r="Y22" s="30" t="s">
        <v>73</v>
      </c>
      <c r="Z22" s="31" t="s">
        <v>73</v>
      </c>
      <c r="AA22" s="30" t="s">
        <v>73</v>
      </c>
      <c r="AB22" s="30" t="s">
        <v>73</v>
      </c>
      <c r="AC22" s="38"/>
    </row>
    <row r="23" spans="1:29" ht="42" hidden="1" x14ac:dyDescent="0.25">
      <c r="A23" s="23" t="s">
        <v>41</v>
      </c>
      <c r="B23" s="24" t="s">
        <v>36</v>
      </c>
      <c r="C23" s="23" t="s">
        <v>31</v>
      </c>
      <c r="D23" s="44" t="s">
        <v>73</v>
      </c>
      <c r="E23" s="56" t="s">
        <v>73</v>
      </c>
      <c r="F23" s="48" t="s">
        <v>73</v>
      </c>
      <c r="G23" s="30" t="s">
        <v>73</v>
      </c>
      <c r="H23" s="30" t="s">
        <v>73</v>
      </c>
      <c r="I23" s="30" t="s">
        <v>73</v>
      </c>
      <c r="J23" s="30" t="s">
        <v>73</v>
      </c>
      <c r="K23" s="30" t="s">
        <v>73</v>
      </c>
      <c r="L23" s="30" t="s">
        <v>73</v>
      </c>
      <c r="M23" s="30" t="s">
        <v>73</v>
      </c>
      <c r="N23" s="30" t="s">
        <v>73</v>
      </c>
      <c r="O23" s="30" t="s">
        <v>73</v>
      </c>
      <c r="P23" s="30" t="s">
        <v>73</v>
      </c>
      <c r="Q23" s="30" t="s">
        <v>73</v>
      </c>
      <c r="R23" s="30" t="s">
        <v>73</v>
      </c>
      <c r="S23" s="30" t="s">
        <v>73</v>
      </c>
      <c r="T23" s="31" t="s">
        <v>73</v>
      </c>
      <c r="U23" s="30" t="s">
        <v>73</v>
      </c>
      <c r="V23" s="31" t="s">
        <v>73</v>
      </c>
      <c r="W23" s="30" t="s">
        <v>73</v>
      </c>
      <c r="X23" s="31" t="s">
        <v>73</v>
      </c>
      <c r="Y23" s="30" t="s">
        <v>73</v>
      </c>
      <c r="Z23" s="31" t="s">
        <v>73</v>
      </c>
      <c r="AA23" s="30" t="s">
        <v>73</v>
      </c>
      <c r="AB23" s="30" t="s">
        <v>73</v>
      </c>
      <c r="AC23" s="38"/>
    </row>
    <row r="24" spans="1:29" ht="52.5" hidden="1" x14ac:dyDescent="0.25">
      <c r="A24" s="23" t="s">
        <v>93</v>
      </c>
      <c r="B24" s="24" t="s">
        <v>94</v>
      </c>
      <c r="C24" s="23" t="s">
        <v>31</v>
      </c>
      <c r="D24" s="44" t="s">
        <v>73</v>
      </c>
      <c r="E24" s="56" t="s">
        <v>73</v>
      </c>
      <c r="F24" s="48" t="s">
        <v>73</v>
      </c>
      <c r="G24" s="30" t="s">
        <v>73</v>
      </c>
      <c r="H24" s="30" t="s">
        <v>73</v>
      </c>
      <c r="I24" s="30" t="s">
        <v>73</v>
      </c>
      <c r="J24" s="30" t="s">
        <v>73</v>
      </c>
      <c r="K24" s="30" t="s">
        <v>73</v>
      </c>
      <c r="L24" s="30" t="s">
        <v>73</v>
      </c>
      <c r="M24" s="30" t="s">
        <v>73</v>
      </c>
      <c r="N24" s="30" t="s">
        <v>73</v>
      </c>
      <c r="O24" s="30" t="s">
        <v>73</v>
      </c>
      <c r="P24" s="30" t="s">
        <v>73</v>
      </c>
      <c r="Q24" s="30" t="s">
        <v>73</v>
      </c>
      <c r="R24" s="30" t="s">
        <v>73</v>
      </c>
      <c r="S24" s="30" t="s">
        <v>73</v>
      </c>
      <c r="T24" s="31" t="s">
        <v>73</v>
      </c>
      <c r="U24" s="30" t="s">
        <v>73</v>
      </c>
      <c r="V24" s="31" t="s">
        <v>73</v>
      </c>
      <c r="W24" s="30" t="s">
        <v>73</v>
      </c>
      <c r="X24" s="31" t="s">
        <v>73</v>
      </c>
      <c r="Y24" s="30" t="s">
        <v>73</v>
      </c>
      <c r="Z24" s="31" t="s">
        <v>73</v>
      </c>
      <c r="AA24" s="30" t="s">
        <v>73</v>
      </c>
      <c r="AB24" s="30" t="s">
        <v>73</v>
      </c>
      <c r="AC24" s="38"/>
    </row>
    <row r="25" spans="1:29" ht="21" hidden="1" x14ac:dyDescent="0.25">
      <c r="A25" s="23" t="s">
        <v>95</v>
      </c>
      <c r="B25" s="24" t="s">
        <v>37</v>
      </c>
      <c r="C25" s="23" t="s">
        <v>31</v>
      </c>
      <c r="D25" s="44">
        <f>+D83</f>
        <v>363.5049151733333</v>
      </c>
      <c r="E25" s="56" t="s">
        <v>73</v>
      </c>
      <c r="F25" s="48">
        <f>+F83</f>
        <v>22.83033699666667</v>
      </c>
      <c r="G25" s="30">
        <f>+G83</f>
        <v>41.04203200333334</v>
      </c>
      <c r="H25" s="30">
        <f>+H83</f>
        <v>49.880951416666662</v>
      </c>
      <c r="I25" s="30">
        <f t="shared" ref="I25:Q25" si="4">+I83</f>
        <v>0</v>
      </c>
      <c r="J25" s="30">
        <f t="shared" si="4"/>
        <v>0</v>
      </c>
      <c r="K25" s="30">
        <f t="shared" si="4"/>
        <v>41.927402515555563</v>
      </c>
      <c r="L25" s="30">
        <f t="shared" si="4"/>
        <v>7.9535489011111116</v>
      </c>
      <c r="M25" s="30">
        <f t="shared" si="4"/>
        <v>29.746657725199995</v>
      </c>
      <c r="N25" s="30">
        <v>0</v>
      </c>
      <c r="O25" s="30">
        <v>0</v>
      </c>
      <c r="P25" s="30">
        <f t="shared" si="4"/>
        <v>25.220058489333336</v>
      </c>
      <c r="Q25" s="30">
        <f t="shared" si="4"/>
        <v>4.5265992391999985</v>
      </c>
      <c r="R25" s="30">
        <f>G25-H25</f>
        <v>-8.838919413333322</v>
      </c>
      <c r="S25" s="30">
        <f>N25-I25</f>
        <v>0</v>
      </c>
      <c r="T25" s="31">
        <v>0</v>
      </c>
      <c r="U25" s="30">
        <v>0</v>
      </c>
      <c r="V25" s="31">
        <v>0</v>
      </c>
      <c r="W25" s="30">
        <v>0</v>
      </c>
      <c r="X25" s="31">
        <v>0</v>
      </c>
      <c r="Y25" s="30">
        <f>Q25-L25</f>
        <v>-3.4269496619111131</v>
      </c>
      <c r="Z25" s="31">
        <f>Y25/L25</f>
        <v>-0.43087050881555122</v>
      </c>
      <c r="AA25" s="30">
        <f>R25-M25</f>
        <v>-38.585577138533317</v>
      </c>
      <c r="AB25" s="31">
        <f>AA25/M25</f>
        <v>-1.297139917196324</v>
      </c>
      <c r="AC25" s="38"/>
    </row>
    <row r="26" spans="1:29" hidden="1" x14ac:dyDescent="0.25">
      <c r="A26" s="23" t="s">
        <v>96</v>
      </c>
      <c r="B26" s="24" t="s">
        <v>42</v>
      </c>
      <c r="C26" s="23" t="s">
        <v>31</v>
      </c>
      <c r="D26" s="44">
        <f>+SUM(D27,D47,D78,D81,D82,D83)</f>
        <v>667.63536238696656</v>
      </c>
      <c r="E26" s="56" t="s">
        <v>73</v>
      </c>
      <c r="F26" s="48">
        <f>+SUM(F27,F47,F78,F81,F82,F83)</f>
        <v>49.180336996666668</v>
      </c>
      <c r="G26" s="30">
        <f>+SUM(G27,G47,G78,G81,G82,G83)</f>
        <v>55.132479216966537</v>
      </c>
      <c r="H26" s="30">
        <f t="shared" ref="H26:Q26" si="5">H27+H47+H83</f>
        <v>94.024346482366553</v>
      </c>
      <c r="I26" s="30">
        <f t="shared" si="5"/>
        <v>0</v>
      </c>
      <c r="J26" s="30">
        <f t="shared" si="5"/>
        <v>0</v>
      </c>
      <c r="K26" s="30">
        <f>K27+K47+K83</f>
        <v>78.713565070305464</v>
      </c>
      <c r="L26" s="30">
        <f t="shared" si="5"/>
        <v>15.26578141206109</v>
      </c>
      <c r="M26" s="30">
        <f t="shared" si="5"/>
        <v>68.703058595199991</v>
      </c>
      <c r="N26" s="30">
        <v>0</v>
      </c>
      <c r="O26" s="30">
        <v>0</v>
      </c>
      <c r="P26" s="30">
        <f t="shared" si="5"/>
        <v>58.092059214333347</v>
      </c>
      <c r="Q26" s="30">
        <f t="shared" si="5"/>
        <v>10.610999384199998</v>
      </c>
      <c r="R26" s="30">
        <f>G26-H26</f>
        <v>-38.891867265400016</v>
      </c>
      <c r="S26" s="30">
        <f>N26-I26</f>
        <v>0</v>
      </c>
      <c r="T26" s="31">
        <v>0</v>
      </c>
      <c r="U26" s="30">
        <f t="shared" ref="U26:X26" si="6">U27+U47+U83</f>
        <v>0</v>
      </c>
      <c r="V26" s="30">
        <f t="shared" si="6"/>
        <v>0</v>
      </c>
      <c r="W26" s="30">
        <f t="shared" si="6"/>
        <v>0</v>
      </c>
      <c r="X26" s="30">
        <f t="shared" si="6"/>
        <v>0</v>
      </c>
      <c r="Y26" s="30">
        <f>Q26-L26</f>
        <v>-4.6547820278610921</v>
      </c>
      <c r="Z26" s="31">
        <f>Y26/L26</f>
        <v>-0.30491606700089863</v>
      </c>
      <c r="AA26" s="30">
        <f>R26-M26</f>
        <v>-107.5949258606</v>
      </c>
      <c r="AB26" s="31">
        <f>AA26/M26</f>
        <v>-1.566086402274341</v>
      </c>
      <c r="AC26" s="37"/>
    </row>
    <row r="27" spans="1:29" ht="31.5" hidden="1" x14ac:dyDescent="0.25">
      <c r="A27" s="23" t="s">
        <v>43</v>
      </c>
      <c r="B27" s="24" t="s">
        <v>97</v>
      </c>
      <c r="C27" s="23" t="s">
        <v>31</v>
      </c>
      <c r="D27" s="44" t="s">
        <v>73</v>
      </c>
      <c r="E27" s="56" t="s">
        <v>73</v>
      </c>
      <c r="F27" s="48" t="s">
        <v>73</v>
      </c>
      <c r="G27" s="30" t="s">
        <v>73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 t="s">
        <v>73</v>
      </c>
      <c r="S27" s="30">
        <v>-1.234535673688697E-8</v>
      </c>
      <c r="T27" s="31">
        <v>-7.9315556077071215E-10</v>
      </c>
      <c r="U27" s="30">
        <v>0</v>
      </c>
      <c r="V27" s="31">
        <v>0</v>
      </c>
      <c r="W27" s="30">
        <v>0</v>
      </c>
      <c r="X27" s="31">
        <v>0</v>
      </c>
      <c r="Y27" s="30">
        <v>0</v>
      </c>
      <c r="Z27" s="31">
        <v>0</v>
      </c>
      <c r="AA27" s="30">
        <v>0</v>
      </c>
      <c r="AB27" s="31">
        <v>0</v>
      </c>
      <c r="AC27" s="38"/>
    </row>
    <row r="28" spans="1:29" ht="52.5" hidden="1" x14ac:dyDescent="0.25">
      <c r="A28" s="23" t="s">
        <v>44</v>
      </c>
      <c r="B28" s="24" t="s">
        <v>46</v>
      </c>
      <c r="C28" s="23" t="s">
        <v>31</v>
      </c>
      <c r="D28" s="45" t="s">
        <v>73</v>
      </c>
      <c r="E28" s="56" t="s">
        <v>73</v>
      </c>
      <c r="F28" s="49" t="s">
        <v>73</v>
      </c>
      <c r="G28" s="32" t="s">
        <v>73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2" t="s">
        <v>73</v>
      </c>
      <c r="S28" s="30">
        <v>0</v>
      </c>
      <c r="T28" s="31">
        <v>0</v>
      </c>
      <c r="U28" s="30">
        <v>0</v>
      </c>
      <c r="V28" s="31">
        <v>0</v>
      </c>
      <c r="W28" s="30">
        <v>0</v>
      </c>
      <c r="X28" s="31">
        <v>0</v>
      </c>
      <c r="Y28" s="30">
        <v>0</v>
      </c>
      <c r="Z28" s="31">
        <v>0</v>
      </c>
      <c r="AA28" s="30">
        <v>0</v>
      </c>
      <c r="AB28" s="31">
        <v>0</v>
      </c>
      <c r="AC28" s="38"/>
    </row>
    <row r="29" spans="1:29" ht="73.5" hidden="1" x14ac:dyDescent="0.25">
      <c r="A29" s="23" t="s">
        <v>45</v>
      </c>
      <c r="B29" s="24" t="s">
        <v>47</v>
      </c>
      <c r="C29" s="23" t="s">
        <v>31</v>
      </c>
      <c r="D29" s="45" t="s">
        <v>73</v>
      </c>
      <c r="E29" s="56" t="s">
        <v>73</v>
      </c>
      <c r="F29" s="49" t="s">
        <v>73</v>
      </c>
      <c r="G29" s="32" t="s">
        <v>73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2">
        <v>0</v>
      </c>
      <c r="N29" s="30">
        <v>0</v>
      </c>
      <c r="O29" s="30">
        <v>0</v>
      </c>
      <c r="P29" s="30" t="s">
        <v>73</v>
      </c>
      <c r="Q29" s="30" t="s">
        <v>73</v>
      </c>
      <c r="R29" s="32" t="s">
        <v>73</v>
      </c>
      <c r="S29" s="30" t="s">
        <v>73</v>
      </c>
      <c r="T29" s="31" t="s">
        <v>73</v>
      </c>
      <c r="U29" s="30" t="s">
        <v>73</v>
      </c>
      <c r="V29" s="31" t="s">
        <v>73</v>
      </c>
      <c r="W29" s="30" t="s">
        <v>73</v>
      </c>
      <c r="X29" s="31" t="s">
        <v>73</v>
      </c>
      <c r="Y29" s="30" t="s">
        <v>73</v>
      </c>
      <c r="Z29" s="31" t="s">
        <v>73</v>
      </c>
      <c r="AA29" s="30" t="s">
        <v>73</v>
      </c>
      <c r="AB29" s="30" t="s">
        <v>73</v>
      </c>
      <c r="AC29" s="38"/>
    </row>
    <row r="30" spans="1:29" ht="73.5" hidden="1" x14ac:dyDescent="0.25">
      <c r="A30" s="23" t="s">
        <v>49</v>
      </c>
      <c r="B30" s="24" t="s">
        <v>98</v>
      </c>
      <c r="C30" s="23" t="s">
        <v>31</v>
      </c>
      <c r="D30" s="45" t="s">
        <v>73</v>
      </c>
      <c r="E30" s="56" t="s">
        <v>73</v>
      </c>
      <c r="F30" s="49" t="s">
        <v>73</v>
      </c>
      <c r="G30" s="32" t="s">
        <v>73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2">
        <v>0</v>
      </c>
      <c r="N30" s="30">
        <v>0</v>
      </c>
      <c r="O30" s="30">
        <v>0</v>
      </c>
      <c r="P30" s="30" t="s">
        <v>73</v>
      </c>
      <c r="Q30" s="30" t="s">
        <v>73</v>
      </c>
      <c r="R30" s="32" t="s">
        <v>73</v>
      </c>
      <c r="S30" s="30" t="s">
        <v>73</v>
      </c>
      <c r="T30" s="31" t="s">
        <v>73</v>
      </c>
      <c r="U30" s="30" t="s">
        <v>73</v>
      </c>
      <c r="V30" s="31" t="s">
        <v>73</v>
      </c>
      <c r="W30" s="30" t="s">
        <v>73</v>
      </c>
      <c r="X30" s="31" t="s">
        <v>73</v>
      </c>
      <c r="Y30" s="30" t="s">
        <v>73</v>
      </c>
      <c r="Z30" s="31" t="s">
        <v>73</v>
      </c>
      <c r="AA30" s="30" t="s">
        <v>73</v>
      </c>
      <c r="AB30" s="30" t="s">
        <v>73</v>
      </c>
      <c r="AC30" s="38"/>
    </row>
    <row r="31" spans="1:29" ht="63" hidden="1" x14ac:dyDescent="0.25">
      <c r="A31" s="23" t="s">
        <v>51</v>
      </c>
      <c r="B31" s="24" t="s">
        <v>99</v>
      </c>
      <c r="C31" s="23" t="s">
        <v>31</v>
      </c>
      <c r="D31" s="45" t="s">
        <v>73</v>
      </c>
      <c r="E31" s="56" t="s">
        <v>73</v>
      </c>
      <c r="F31" s="49" t="s">
        <v>73</v>
      </c>
      <c r="G31" s="32" t="s">
        <v>73</v>
      </c>
      <c r="H31" s="30" t="s">
        <v>73</v>
      </c>
      <c r="I31" s="30" t="s">
        <v>73</v>
      </c>
      <c r="J31" s="30" t="s">
        <v>73</v>
      </c>
      <c r="K31" s="30" t="s">
        <v>73</v>
      </c>
      <c r="L31" s="30" t="s">
        <v>73</v>
      </c>
      <c r="M31" s="30" t="s">
        <v>73</v>
      </c>
      <c r="N31" s="30" t="s">
        <v>73</v>
      </c>
      <c r="O31" s="30" t="s">
        <v>73</v>
      </c>
      <c r="P31" s="30" t="s">
        <v>73</v>
      </c>
      <c r="Q31" s="30" t="s">
        <v>73</v>
      </c>
      <c r="R31" s="32" t="s">
        <v>73</v>
      </c>
      <c r="S31" s="30" t="s">
        <v>73</v>
      </c>
      <c r="T31" s="30" t="s">
        <v>73</v>
      </c>
      <c r="U31" s="30" t="s">
        <v>73</v>
      </c>
      <c r="V31" s="30" t="s">
        <v>73</v>
      </c>
      <c r="W31" s="30" t="s">
        <v>73</v>
      </c>
      <c r="X31" s="30" t="s">
        <v>73</v>
      </c>
      <c r="Y31" s="30" t="s">
        <v>73</v>
      </c>
      <c r="Z31" s="30" t="s">
        <v>73</v>
      </c>
      <c r="AA31" s="30" t="s">
        <v>73</v>
      </c>
      <c r="AB31" s="30" t="s">
        <v>73</v>
      </c>
      <c r="AC31" s="38"/>
    </row>
    <row r="32" spans="1:29" ht="101.25" hidden="1" x14ac:dyDescent="0.25">
      <c r="A32" s="25" t="s">
        <v>176</v>
      </c>
      <c r="B32" s="26" t="s">
        <v>177</v>
      </c>
      <c r="C32" s="25" t="s">
        <v>48</v>
      </c>
      <c r="D32" s="33" t="s">
        <v>73</v>
      </c>
      <c r="E32" s="33" t="s">
        <v>73</v>
      </c>
      <c r="F32" s="33" t="s">
        <v>73</v>
      </c>
      <c r="G32" s="33" t="s">
        <v>73</v>
      </c>
      <c r="H32" s="33" t="s">
        <v>73</v>
      </c>
      <c r="I32" s="33" t="s">
        <v>73</v>
      </c>
      <c r="J32" s="33" t="s">
        <v>73</v>
      </c>
      <c r="K32" s="33" t="s">
        <v>73</v>
      </c>
      <c r="L32" s="33" t="s">
        <v>73</v>
      </c>
      <c r="M32" s="33" t="s">
        <v>73</v>
      </c>
      <c r="N32" s="33" t="s">
        <v>73</v>
      </c>
      <c r="O32" s="33" t="s">
        <v>73</v>
      </c>
      <c r="P32" s="33" t="s">
        <v>73</v>
      </c>
      <c r="Q32" s="33" t="s">
        <v>73</v>
      </c>
      <c r="R32" s="36" t="s">
        <v>73</v>
      </c>
      <c r="S32" s="33" t="s">
        <v>73</v>
      </c>
      <c r="T32" s="33" t="s">
        <v>73</v>
      </c>
      <c r="U32" s="33" t="s">
        <v>73</v>
      </c>
      <c r="V32" s="33" t="s">
        <v>73</v>
      </c>
      <c r="W32" s="33" t="s">
        <v>73</v>
      </c>
      <c r="X32" s="33" t="s">
        <v>73</v>
      </c>
      <c r="Y32" s="33" t="s">
        <v>73</v>
      </c>
      <c r="Z32" s="33" t="s">
        <v>73</v>
      </c>
      <c r="AA32" s="33" t="s">
        <v>73</v>
      </c>
      <c r="AB32" s="33" t="s">
        <v>73</v>
      </c>
      <c r="AC32" s="55"/>
    </row>
    <row r="33" spans="1:29" ht="52.5" hidden="1" x14ac:dyDescent="0.25">
      <c r="A33" s="23" t="s">
        <v>55</v>
      </c>
      <c r="B33" s="24" t="s">
        <v>100</v>
      </c>
      <c r="C33" s="23" t="s">
        <v>31</v>
      </c>
      <c r="D33" s="45" t="s">
        <v>73</v>
      </c>
      <c r="E33" s="56" t="s">
        <v>73</v>
      </c>
      <c r="F33" s="49" t="s">
        <v>73</v>
      </c>
      <c r="G33" s="32" t="s">
        <v>73</v>
      </c>
      <c r="H33" s="30" t="s">
        <v>73</v>
      </c>
      <c r="I33" s="30" t="s">
        <v>73</v>
      </c>
      <c r="J33" s="30" t="s">
        <v>73</v>
      </c>
      <c r="K33" s="30" t="s">
        <v>73</v>
      </c>
      <c r="L33" s="30" t="s">
        <v>73</v>
      </c>
      <c r="M33" s="30" t="s">
        <v>73</v>
      </c>
      <c r="N33" s="30" t="s">
        <v>73</v>
      </c>
      <c r="O33" s="30" t="s">
        <v>73</v>
      </c>
      <c r="P33" s="30" t="s">
        <v>73</v>
      </c>
      <c r="Q33" s="30" t="s">
        <v>73</v>
      </c>
      <c r="R33" s="32" t="s">
        <v>73</v>
      </c>
      <c r="S33" s="30" t="s">
        <v>73</v>
      </c>
      <c r="T33" s="30" t="s">
        <v>73</v>
      </c>
      <c r="U33" s="30" t="s">
        <v>73</v>
      </c>
      <c r="V33" s="30" t="s">
        <v>73</v>
      </c>
      <c r="W33" s="30" t="s">
        <v>73</v>
      </c>
      <c r="X33" s="30" t="s">
        <v>73</v>
      </c>
      <c r="Y33" s="30" t="s">
        <v>73</v>
      </c>
      <c r="Z33" s="30" t="s">
        <v>73</v>
      </c>
      <c r="AA33" s="30" t="s">
        <v>73</v>
      </c>
      <c r="AB33" s="30" t="s">
        <v>73</v>
      </c>
      <c r="AC33" s="38"/>
    </row>
    <row r="34" spans="1:29" ht="73.5" hidden="1" x14ac:dyDescent="0.25">
      <c r="A34" s="23" t="s">
        <v>57</v>
      </c>
      <c r="B34" s="24" t="s">
        <v>50</v>
      </c>
      <c r="C34" s="23" t="s">
        <v>31</v>
      </c>
      <c r="D34" s="45" t="s">
        <v>73</v>
      </c>
      <c r="E34" s="56" t="s">
        <v>73</v>
      </c>
      <c r="F34" s="49" t="s">
        <v>73</v>
      </c>
      <c r="G34" s="32" t="s">
        <v>73</v>
      </c>
      <c r="H34" s="30" t="s">
        <v>73</v>
      </c>
      <c r="I34" s="30" t="s">
        <v>73</v>
      </c>
      <c r="J34" s="30" t="s">
        <v>73</v>
      </c>
      <c r="K34" s="30" t="s">
        <v>73</v>
      </c>
      <c r="L34" s="30" t="s">
        <v>73</v>
      </c>
      <c r="M34" s="30" t="s">
        <v>73</v>
      </c>
      <c r="N34" s="30" t="s">
        <v>73</v>
      </c>
      <c r="O34" s="30" t="s">
        <v>73</v>
      </c>
      <c r="P34" s="30" t="s">
        <v>73</v>
      </c>
      <c r="Q34" s="30" t="s">
        <v>73</v>
      </c>
      <c r="R34" s="32" t="s">
        <v>73</v>
      </c>
      <c r="S34" s="30" t="s">
        <v>73</v>
      </c>
      <c r="T34" s="30" t="s">
        <v>73</v>
      </c>
      <c r="U34" s="30" t="s">
        <v>73</v>
      </c>
      <c r="V34" s="30" t="s">
        <v>73</v>
      </c>
      <c r="W34" s="30" t="s">
        <v>73</v>
      </c>
      <c r="X34" s="30" t="s">
        <v>73</v>
      </c>
      <c r="Y34" s="30" t="s">
        <v>73</v>
      </c>
      <c r="Z34" s="30" t="s">
        <v>73</v>
      </c>
      <c r="AA34" s="30" t="s">
        <v>73</v>
      </c>
      <c r="AB34" s="30" t="s">
        <v>73</v>
      </c>
      <c r="AC34" s="38"/>
    </row>
    <row r="35" spans="1:29" ht="52.5" hidden="1" x14ac:dyDescent="0.25">
      <c r="A35" s="23" t="s">
        <v>60</v>
      </c>
      <c r="B35" s="24" t="s">
        <v>101</v>
      </c>
      <c r="C35" s="23" t="s">
        <v>31</v>
      </c>
      <c r="D35" s="45" t="s">
        <v>73</v>
      </c>
      <c r="E35" s="56" t="s">
        <v>73</v>
      </c>
      <c r="F35" s="49" t="s">
        <v>73</v>
      </c>
      <c r="G35" s="32" t="s">
        <v>73</v>
      </c>
      <c r="H35" s="30" t="s">
        <v>73</v>
      </c>
      <c r="I35" s="30" t="s">
        <v>73</v>
      </c>
      <c r="J35" s="30" t="s">
        <v>73</v>
      </c>
      <c r="K35" s="30" t="s">
        <v>73</v>
      </c>
      <c r="L35" s="30" t="s">
        <v>73</v>
      </c>
      <c r="M35" s="30" t="s">
        <v>73</v>
      </c>
      <c r="N35" s="30" t="s">
        <v>73</v>
      </c>
      <c r="O35" s="30" t="s">
        <v>73</v>
      </c>
      <c r="P35" s="30" t="s">
        <v>73</v>
      </c>
      <c r="Q35" s="30" t="s">
        <v>73</v>
      </c>
      <c r="R35" s="32" t="s">
        <v>73</v>
      </c>
      <c r="S35" s="30" t="s">
        <v>73</v>
      </c>
      <c r="T35" s="30" t="s">
        <v>73</v>
      </c>
      <c r="U35" s="30" t="s">
        <v>73</v>
      </c>
      <c r="V35" s="30" t="s">
        <v>73</v>
      </c>
      <c r="W35" s="30" t="s">
        <v>73</v>
      </c>
      <c r="X35" s="30" t="s">
        <v>73</v>
      </c>
      <c r="Y35" s="30" t="s">
        <v>73</v>
      </c>
      <c r="Z35" s="30" t="s">
        <v>73</v>
      </c>
      <c r="AA35" s="30" t="s">
        <v>73</v>
      </c>
      <c r="AB35" s="30" t="s">
        <v>73</v>
      </c>
      <c r="AC35" s="38"/>
    </row>
    <row r="36" spans="1:29" ht="52.5" hidden="1" x14ac:dyDescent="0.25">
      <c r="A36" s="23" t="s">
        <v>61</v>
      </c>
      <c r="B36" s="24" t="s">
        <v>52</v>
      </c>
      <c r="C36" s="23" t="s">
        <v>31</v>
      </c>
      <c r="D36" s="44" t="s">
        <v>73</v>
      </c>
      <c r="E36" s="56" t="s">
        <v>73</v>
      </c>
      <c r="F36" s="48" t="s">
        <v>73</v>
      </c>
      <c r="G36" s="30" t="s">
        <v>73</v>
      </c>
      <c r="H36" s="30" t="s">
        <v>73</v>
      </c>
      <c r="I36" s="30" t="s">
        <v>73</v>
      </c>
      <c r="J36" s="30" t="s">
        <v>73</v>
      </c>
      <c r="K36" s="30" t="s">
        <v>73</v>
      </c>
      <c r="L36" s="30" t="s">
        <v>73</v>
      </c>
      <c r="M36" s="30" t="s">
        <v>73</v>
      </c>
      <c r="N36" s="30" t="s">
        <v>73</v>
      </c>
      <c r="O36" s="30" t="s">
        <v>73</v>
      </c>
      <c r="P36" s="30" t="s">
        <v>73</v>
      </c>
      <c r="Q36" s="30" t="s">
        <v>73</v>
      </c>
      <c r="R36" s="30" t="s">
        <v>73</v>
      </c>
      <c r="S36" s="30" t="s">
        <v>73</v>
      </c>
      <c r="T36" s="30" t="s">
        <v>73</v>
      </c>
      <c r="U36" s="30" t="s">
        <v>73</v>
      </c>
      <c r="V36" s="30" t="s">
        <v>73</v>
      </c>
      <c r="W36" s="30" t="s">
        <v>73</v>
      </c>
      <c r="X36" s="30" t="s">
        <v>73</v>
      </c>
      <c r="Y36" s="30" t="s">
        <v>73</v>
      </c>
      <c r="Z36" s="30" t="s">
        <v>73</v>
      </c>
      <c r="AA36" s="30" t="s">
        <v>73</v>
      </c>
      <c r="AB36" s="30" t="s">
        <v>73</v>
      </c>
      <c r="AC36" s="38"/>
    </row>
    <row r="37" spans="1:29" ht="115.5" hidden="1" x14ac:dyDescent="0.25">
      <c r="A37" s="23" t="s">
        <v>62</v>
      </c>
      <c r="B37" s="24" t="s">
        <v>102</v>
      </c>
      <c r="C37" s="23" t="s">
        <v>31</v>
      </c>
      <c r="D37" s="44" t="s">
        <v>73</v>
      </c>
      <c r="E37" s="56" t="s">
        <v>73</v>
      </c>
      <c r="F37" s="48" t="s">
        <v>73</v>
      </c>
      <c r="G37" s="30" t="s">
        <v>73</v>
      </c>
      <c r="H37" s="30" t="s">
        <v>73</v>
      </c>
      <c r="I37" s="30" t="s">
        <v>73</v>
      </c>
      <c r="J37" s="30" t="s">
        <v>73</v>
      </c>
      <c r="K37" s="30" t="s">
        <v>73</v>
      </c>
      <c r="L37" s="30" t="s">
        <v>73</v>
      </c>
      <c r="M37" s="30" t="s">
        <v>73</v>
      </c>
      <c r="N37" s="30" t="s">
        <v>73</v>
      </c>
      <c r="O37" s="30" t="s">
        <v>73</v>
      </c>
      <c r="P37" s="30" t="s">
        <v>73</v>
      </c>
      <c r="Q37" s="30" t="s">
        <v>73</v>
      </c>
      <c r="R37" s="30" t="s">
        <v>73</v>
      </c>
      <c r="S37" s="30" t="s">
        <v>73</v>
      </c>
      <c r="T37" s="30" t="s">
        <v>73</v>
      </c>
      <c r="U37" s="30" t="s">
        <v>73</v>
      </c>
      <c r="V37" s="30" t="s">
        <v>73</v>
      </c>
      <c r="W37" s="30" t="s">
        <v>73</v>
      </c>
      <c r="X37" s="30" t="s">
        <v>73</v>
      </c>
      <c r="Y37" s="30" t="s">
        <v>73</v>
      </c>
      <c r="Z37" s="30" t="s">
        <v>73</v>
      </c>
      <c r="AA37" s="30" t="s">
        <v>73</v>
      </c>
      <c r="AB37" s="30" t="s">
        <v>73</v>
      </c>
      <c r="AC37" s="38"/>
    </row>
    <row r="38" spans="1:29" ht="105" hidden="1" x14ac:dyDescent="0.25">
      <c r="A38" s="23" t="s">
        <v>62</v>
      </c>
      <c r="B38" s="24" t="s">
        <v>103</v>
      </c>
      <c r="C38" s="23" t="s">
        <v>31</v>
      </c>
      <c r="D38" s="44" t="s">
        <v>73</v>
      </c>
      <c r="E38" s="56" t="s">
        <v>73</v>
      </c>
      <c r="F38" s="48" t="s">
        <v>73</v>
      </c>
      <c r="G38" s="30" t="s">
        <v>73</v>
      </c>
      <c r="H38" s="30" t="s">
        <v>73</v>
      </c>
      <c r="I38" s="30" t="s">
        <v>73</v>
      </c>
      <c r="J38" s="30" t="s">
        <v>73</v>
      </c>
      <c r="K38" s="30" t="s">
        <v>73</v>
      </c>
      <c r="L38" s="30" t="s">
        <v>73</v>
      </c>
      <c r="M38" s="30" t="s">
        <v>73</v>
      </c>
      <c r="N38" s="30" t="s">
        <v>73</v>
      </c>
      <c r="O38" s="30" t="s">
        <v>73</v>
      </c>
      <c r="P38" s="30" t="s">
        <v>73</v>
      </c>
      <c r="Q38" s="30" t="s">
        <v>73</v>
      </c>
      <c r="R38" s="30" t="s">
        <v>73</v>
      </c>
      <c r="S38" s="30" t="s">
        <v>73</v>
      </c>
      <c r="T38" s="30" t="s">
        <v>73</v>
      </c>
      <c r="U38" s="30" t="s">
        <v>73</v>
      </c>
      <c r="V38" s="30" t="s">
        <v>73</v>
      </c>
      <c r="W38" s="30" t="s">
        <v>73</v>
      </c>
      <c r="X38" s="30" t="s">
        <v>73</v>
      </c>
      <c r="Y38" s="30" t="s">
        <v>73</v>
      </c>
      <c r="Z38" s="30" t="s">
        <v>73</v>
      </c>
      <c r="AA38" s="30" t="s">
        <v>73</v>
      </c>
      <c r="AB38" s="30" t="s">
        <v>73</v>
      </c>
      <c r="AC38" s="38"/>
    </row>
    <row r="39" spans="1:29" ht="115.5" hidden="1" x14ac:dyDescent="0.25">
      <c r="A39" s="23" t="s">
        <v>62</v>
      </c>
      <c r="B39" s="24" t="s">
        <v>53</v>
      </c>
      <c r="C39" s="23" t="s">
        <v>31</v>
      </c>
      <c r="D39" s="44" t="s">
        <v>73</v>
      </c>
      <c r="E39" s="56" t="s">
        <v>73</v>
      </c>
      <c r="F39" s="48" t="s">
        <v>73</v>
      </c>
      <c r="G39" s="30" t="s">
        <v>73</v>
      </c>
      <c r="H39" s="30" t="s">
        <v>73</v>
      </c>
      <c r="I39" s="30" t="s">
        <v>73</v>
      </c>
      <c r="J39" s="30" t="s">
        <v>73</v>
      </c>
      <c r="K39" s="30" t="s">
        <v>73</v>
      </c>
      <c r="L39" s="30" t="s">
        <v>73</v>
      </c>
      <c r="M39" s="30" t="s">
        <v>73</v>
      </c>
      <c r="N39" s="30" t="s">
        <v>73</v>
      </c>
      <c r="O39" s="30" t="s">
        <v>73</v>
      </c>
      <c r="P39" s="30" t="s">
        <v>73</v>
      </c>
      <c r="Q39" s="30" t="s">
        <v>73</v>
      </c>
      <c r="R39" s="30" t="s">
        <v>73</v>
      </c>
      <c r="S39" s="30" t="s">
        <v>73</v>
      </c>
      <c r="T39" s="30" t="s">
        <v>73</v>
      </c>
      <c r="U39" s="30" t="s">
        <v>73</v>
      </c>
      <c r="V39" s="30" t="s">
        <v>73</v>
      </c>
      <c r="W39" s="30" t="s">
        <v>73</v>
      </c>
      <c r="X39" s="30" t="s">
        <v>73</v>
      </c>
      <c r="Y39" s="30" t="s">
        <v>73</v>
      </c>
      <c r="Z39" s="30" t="s">
        <v>73</v>
      </c>
      <c r="AA39" s="30" t="s">
        <v>73</v>
      </c>
      <c r="AB39" s="30" t="s">
        <v>73</v>
      </c>
      <c r="AC39" s="39"/>
    </row>
    <row r="40" spans="1:29" ht="115.5" hidden="1" x14ac:dyDescent="0.25">
      <c r="A40" s="23" t="s">
        <v>63</v>
      </c>
      <c r="B40" s="24" t="s">
        <v>102</v>
      </c>
      <c r="C40" s="23" t="s">
        <v>31</v>
      </c>
      <c r="D40" s="44" t="s">
        <v>73</v>
      </c>
      <c r="E40" s="56" t="s">
        <v>73</v>
      </c>
      <c r="F40" s="48" t="s">
        <v>73</v>
      </c>
      <c r="G40" s="30" t="s">
        <v>73</v>
      </c>
      <c r="H40" s="30" t="s">
        <v>73</v>
      </c>
      <c r="I40" s="30" t="s">
        <v>73</v>
      </c>
      <c r="J40" s="30" t="s">
        <v>73</v>
      </c>
      <c r="K40" s="30" t="s">
        <v>73</v>
      </c>
      <c r="L40" s="30" t="s">
        <v>73</v>
      </c>
      <c r="M40" s="30" t="s">
        <v>73</v>
      </c>
      <c r="N40" s="30" t="s">
        <v>73</v>
      </c>
      <c r="O40" s="30" t="s">
        <v>73</v>
      </c>
      <c r="P40" s="30" t="s">
        <v>73</v>
      </c>
      <c r="Q40" s="30" t="s">
        <v>73</v>
      </c>
      <c r="R40" s="30" t="s">
        <v>73</v>
      </c>
      <c r="S40" s="30" t="s">
        <v>73</v>
      </c>
      <c r="T40" s="31" t="s">
        <v>73</v>
      </c>
      <c r="U40" s="30" t="s">
        <v>73</v>
      </c>
      <c r="V40" s="31" t="s">
        <v>73</v>
      </c>
      <c r="W40" s="30" t="s">
        <v>73</v>
      </c>
      <c r="X40" s="31" t="s">
        <v>73</v>
      </c>
      <c r="Y40" s="30" t="s">
        <v>73</v>
      </c>
      <c r="Z40" s="31" t="s">
        <v>73</v>
      </c>
      <c r="AA40" s="30" t="s">
        <v>73</v>
      </c>
      <c r="AB40" s="30" t="s">
        <v>73</v>
      </c>
      <c r="AC40" s="38"/>
    </row>
    <row r="41" spans="1:29" ht="105" hidden="1" x14ac:dyDescent="0.25">
      <c r="A41" s="23" t="s">
        <v>63</v>
      </c>
      <c r="B41" s="24" t="s">
        <v>103</v>
      </c>
      <c r="C41" s="23" t="s">
        <v>31</v>
      </c>
      <c r="D41" s="44" t="s">
        <v>73</v>
      </c>
      <c r="E41" s="56" t="s">
        <v>73</v>
      </c>
      <c r="F41" s="48" t="s">
        <v>73</v>
      </c>
      <c r="G41" s="30" t="s">
        <v>73</v>
      </c>
      <c r="H41" s="30" t="s">
        <v>73</v>
      </c>
      <c r="I41" s="30" t="s">
        <v>73</v>
      </c>
      <c r="J41" s="30" t="s">
        <v>73</v>
      </c>
      <c r="K41" s="30" t="s">
        <v>73</v>
      </c>
      <c r="L41" s="30" t="s">
        <v>73</v>
      </c>
      <c r="M41" s="30" t="s">
        <v>73</v>
      </c>
      <c r="N41" s="30" t="s">
        <v>73</v>
      </c>
      <c r="O41" s="30" t="s">
        <v>73</v>
      </c>
      <c r="P41" s="30" t="s">
        <v>73</v>
      </c>
      <c r="Q41" s="30" t="s">
        <v>73</v>
      </c>
      <c r="R41" s="30" t="s">
        <v>73</v>
      </c>
      <c r="S41" s="30" t="s">
        <v>73</v>
      </c>
      <c r="T41" s="31" t="s">
        <v>73</v>
      </c>
      <c r="U41" s="30" t="s">
        <v>73</v>
      </c>
      <c r="V41" s="31" t="s">
        <v>73</v>
      </c>
      <c r="W41" s="30" t="s">
        <v>73</v>
      </c>
      <c r="X41" s="31" t="s">
        <v>73</v>
      </c>
      <c r="Y41" s="30" t="s">
        <v>73</v>
      </c>
      <c r="Z41" s="31" t="s">
        <v>73</v>
      </c>
      <c r="AA41" s="30" t="s">
        <v>73</v>
      </c>
      <c r="AB41" s="30" t="s">
        <v>73</v>
      </c>
      <c r="AC41" s="38"/>
    </row>
    <row r="42" spans="1:29" ht="115.5" hidden="1" x14ac:dyDescent="0.25">
      <c r="A42" s="23" t="s">
        <v>63</v>
      </c>
      <c r="B42" s="24" t="s">
        <v>104</v>
      </c>
      <c r="C42" s="23" t="s">
        <v>31</v>
      </c>
      <c r="D42" s="44" t="s">
        <v>73</v>
      </c>
      <c r="E42" s="56" t="s">
        <v>73</v>
      </c>
      <c r="F42" s="48" t="s">
        <v>73</v>
      </c>
      <c r="G42" s="30" t="s">
        <v>73</v>
      </c>
      <c r="H42" s="30" t="s">
        <v>73</v>
      </c>
      <c r="I42" s="30" t="s">
        <v>73</v>
      </c>
      <c r="J42" s="30" t="s">
        <v>73</v>
      </c>
      <c r="K42" s="30" t="s">
        <v>73</v>
      </c>
      <c r="L42" s="30" t="s">
        <v>73</v>
      </c>
      <c r="M42" s="30" t="s">
        <v>73</v>
      </c>
      <c r="N42" s="30" t="s">
        <v>73</v>
      </c>
      <c r="O42" s="30" t="s">
        <v>73</v>
      </c>
      <c r="P42" s="30" t="s">
        <v>73</v>
      </c>
      <c r="Q42" s="30" t="s">
        <v>73</v>
      </c>
      <c r="R42" s="30" t="s">
        <v>73</v>
      </c>
      <c r="S42" s="30" t="s">
        <v>73</v>
      </c>
      <c r="T42" s="31" t="s">
        <v>73</v>
      </c>
      <c r="U42" s="30" t="s">
        <v>73</v>
      </c>
      <c r="V42" s="31" t="s">
        <v>73</v>
      </c>
      <c r="W42" s="30" t="s">
        <v>73</v>
      </c>
      <c r="X42" s="31" t="s">
        <v>73</v>
      </c>
      <c r="Y42" s="30" t="s">
        <v>73</v>
      </c>
      <c r="Z42" s="31" t="s">
        <v>73</v>
      </c>
      <c r="AA42" s="30" t="s">
        <v>73</v>
      </c>
      <c r="AB42" s="30" t="s">
        <v>73</v>
      </c>
      <c r="AC42" s="38"/>
    </row>
    <row r="43" spans="1:29" ht="105" hidden="1" x14ac:dyDescent="0.25">
      <c r="A43" s="23" t="s">
        <v>64</v>
      </c>
      <c r="B43" s="24" t="s">
        <v>54</v>
      </c>
      <c r="C43" s="23" t="s">
        <v>31</v>
      </c>
      <c r="D43" s="44" t="s">
        <v>73</v>
      </c>
      <c r="E43" s="56" t="s">
        <v>73</v>
      </c>
      <c r="F43" s="48" t="s">
        <v>73</v>
      </c>
      <c r="G43" s="30" t="s">
        <v>73</v>
      </c>
      <c r="H43" s="30" t="s">
        <v>73</v>
      </c>
      <c r="I43" s="30" t="s">
        <v>73</v>
      </c>
      <c r="J43" s="30" t="s">
        <v>73</v>
      </c>
      <c r="K43" s="30" t="s">
        <v>73</v>
      </c>
      <c r="L43" s="30" t="s">
        <v>73</v>
      </c>
      <c r="M43" s="30" t="s">
        <v>73</v>
      </c>
      <c r="N43" s="30" t="s">
        <v>73</v>
      </c>
      <c r="O43" s="30" t="s">
        <v>73</v>
      </c>
      <c r="P43" s="30" t="s">
        <v>73</v>
      </c>
      <c r="Q43" s="30" t="s">
        <v>73</v>
      </c>
      <c r="R43" s="30" t="s">
        <v>73</v>
      </c>
      <c r="S43" s="30" t="s">
        <v>73</v>
      </c>
      <c r="T43" s="31" t="s">
        <v>73</v>
      </c>
      <c r="U43" s="30" t="s">
        <v>73</v>
      </c>
      <c r="V43" s="31" t="s">
        <v>73</v>
      </c>
      <c r="W43" s="30" t="s">
        <v>73</v>
      </c>
      <c r="X43" s="31" t="s">
        <v>73</v>
      </c>
      <c r="Y43" s="30" t="s">
        <v>73</v>
      </c>
      <c r="Z43" s="31" t="s">
        <v>73</v>
      </c>
      <c r="AA43" s="30" t="s">
        <v>73</v>
      </c>
      <c r="AB43" s="30" t="s">
        <v>73</v>
      </c>
      <c r="AC43" s="38"/>
    </row>
    <row r="44" spans="1:29" ht="84" hidden="1" x14ac:dyDescent="0.25">
      <c r="A44" s="23" t="s">
        <v>105</v>
      </c>
      <c r="B44" s="24" t="s">
        <v>106</v>
      </c>
      <c r="C44" s="23" t="s">
        <v>31</v>
      </c>
      <c r="D44" s="44" t="s">
        <v>73</v>
      </c>
      <c r="E44" s="56" t="s">
        <v>73</v>
      </c>
      <c r="F44" s="48" t="s">
        <v>73</v>
      </c>
      <c r="G44" s="30" t="s">
        <v>73</v>
      </c>
      <c r="H44" s="30" t="s">
        <v>73</v>
      </c>
      <c r="I44" s="30" t="s">
        <v>73</v>
      </c>
      <c r="J44" s="30" t="s">
        <v>73</v>
      </c>
      <c r="K44" s="30" t="s">
        <v>73</v>
      </c>
      <c r="L44" s="30" t="s">
        <v>73</v>
      </c>
      <c r="M44" s="30" t="s">
        <v>73</v>
      </c>
      <c r="N44" s="30" t="s">
        <v>73</v>
      </c>
      <c r="O44" s="30" t="s">
        <v>73</v>
      </c>
      <c r="P44" s="30" t="s">
        <v>73</v>
      </c>
      <c r="Q44" s="30" t="s">
        <v>73</v>
      </c>
      <c r="R44" s="30" t="s">
        <v>73</v>
      </c>
      <c r="S44" s="30" t="s">
        <v>73</v>
      </c>
      <c r="T44" s="31" t="s">
        <v>73</v>
      </c>
      <c r="U44" s="30" t="s">
        <v>73</v>
      </c>
      <c r="V44" s="31" t="s">
        <v>73</v>
      </c>
      <c r="W44" s="30" t="s">
        <v>73</v>
      </c>
      <c r="X44" s="31" t="s">
        <v>73</v>
      </c>
      <c r="Y44" s="30" t="s">
        <v>73</v>
      </c>
      <c r="Z44" s="31" t="s">
        <v>73</v>
      </c>
      <c r="AA44" s="30" t="s">
        <v>73</v>
      </c>
      <c r="AB44" s="30" t="s">
        <v>73</v>
      </c>
      <c r="AC44" s="38"/>
    </row>
    <row r="45" spans="1:29" ht="94.5" hidden="1" x14ac:dyDescent="0.25">
      <c r="A45" s="23" t="s">
        <v>107</v>
      </c>
      <c r="B45" s="24" t="s">
        <v>108</v>
      </c>
      <c r="C45" s="23" t="s">
        <v>31</v>
      </c>
      <c r="D45" s="44" t="s">
        <v>73</v>
      </c>
      <c r="E45" s="56" t="s">
        <v>73</v>
      </c>
      <c r="F45" s="48" t="s">
        <v>73</v>
      </c>
      <c r="G45" s="30" t="s">
        <v>73</v>
      </c>
      <c r="H45" s="30" t="s">
        <v>73</v>
      </c>
      <c r="I45" s="30" t="s">
        <v>73</v>
      </c>
      <c r="J45" s="30" t="s">
        <v>73</v>
      </c>
      <c r="K45" s="30" t="s">
        <v>73</v>
      </c>
      <c r="L45" s="30" t="s">
        <v>73</v>
      </c>
      <c r="M45" s="30" t="s">
        <v>73</v>
      </c>
      <c r="N45" s="30" t="s">
        <v>73</v>
      </c>
      <c r="O45" s="30" t="s">
        <v>73</v>
      </c>
      <c r="P45" s="30" t="s">
        <v>73</v>
      </c>
      <c r="Q45" s="30" t="s">
        <v>73</v>
      </c>
      <c r="R45" s="30" t="s">
        <v>73</v>
      </c>
      <c r="S45" s="30" t="s">
        <v>73</v>
      </c>
      <c r="T45" s="31" t="s">
        <v>73</v>
      </c>
      <c r="U45" s="30" t="s">
        <v>73</v>
      </c>
      <c r="V45" s="31" t="s">
        <v>73</v>
      </c>
      <c r="W45" s="30" t="s">
        <v>73</v>
      </c>
      <c r="X45" s="31" t="s">
        <v>73</v>
      </c>
      <c r="Y45" s="30" t="s">
        <v>73</v>
      </c>
      <c r="Z45" s="31" t="s">
        <v>73</v>
      </c>
      <c r="AA45" s="30" t="s">
        <v>73</v>
      </c>
      <c r="AB45" s="30" t="s">
        <v>73</v>
      </c>
      <c r="AC45" s="38"/>
    </row>
    <row r="46" spans="1:29" ht="45" hidden="1" x14ac:dyDescent="0.25">
      <c r="A46" s="25" t="s">
        <v>178</v>
      </c>
      <c r="B46" s="26" t="s">
        <v>179</v>
      </c>
      <c r="C46" s="25" t="s">
        <v>74</v>
      </c>
      <c r="D46" s="33" t="s">
        <v>73</v>
      </c>
      <c r="E46" s="33" t="s">
        <v>73</v>
      </c>
      <c r="F46" s="33" t="s">
        <v>73</v>
      </c>
      <c r="G46" s="33" t="s">
        <v>73</v>
      </c>
      <c r="H46" s="33" t="s">
        <v>73</v>
      </c>
      <c r="I46" s="33" t="s">
        <v>73</v>
      </c>
      <c r="J46" s="33" t="s">
        <v>73</v>
      </c>
      <c r="K46" s="33" t="s">
        <v>73</v>
      </c>
      <c r="L46" s="33" t="s">
        <v>73</v>
      </c>
      <c r="M46" s="33" t="s">
        <v>73</v>
      </c>
      <c r="N46" s="33" t="s">
        <v>73</v>
      </c>
      <c r="O46" s="33" t="s">
        <v>73</v>
      </c>
      <c r="P46" s="33" t="s">
        <v>73</v>
      </c>
      <c r="Q46" s="33" t="s">
        <v>73</v>
      </c>
      <c r="R46" s="33" t="s">
        <v>73</v>
      </c>
      <c r="S46" s="33" t="s">
        <v>73</v>
      </c>
      <c r="T46" s="33" t="s">
        <v>73</v>
      </c>
      <c r="U46" s="33" t="s">
        <v>73</v>
      </c>
      <c r="V46" s="33" t="s">
        <v>73</v>
      </c>
      <c r="W46" s="33" t="s">
        <v>73</v>
      </c>
      <c r="X46" s="33" t="s">
        <v>73</v>
      </c>
      <c r="Y46" s="33" t="s">
        <v>73</v>
      </c>
      <c r="Z46" s="33" t="s">
        <v>73</v>
      </c>
      <c r="AA46" s="33" t="s">
        <v>73</v>
      </c>
      <c r="AB46" s="33" t="s">
        <v>73</v>
      </c>
      <c r="AC46" s="54"/>
    </row>
    <row r="47" spans="1:29" ht="42" hidden="1" x14ac:dyDescent="0.25">
      <c r="A47" s="23" t="s">
        <v>109</v>
      </c>
      <c r="B47" s="24" t="s">
        <v>56</v>
      </c>
      <c r="C47" s="23" t="s">
        <v>31</v>
      </c>
      <c r="D47" s="45">
        <f>+D48+D61</f>
        <v>304.1304472136332</v>
      </c>
      <c r="E47" s="56" t="s">
        <v>73</v>
      </c>
      <c r="F47" s="45">
        <f>+F48+F61</f>
        <v>26.35</v>
      </c>
      <c r="G47" s="32">
        <f t="shared" ref="G47:R47" si="7">+G48+G61</f>
        <v>14.090447213633199</v>
      </c>
      <c r="H47" s="30">
        <f t="shared" si="7"/>
        <v>44.143395065699892</v>
      </c>
      <c r="I47" s="30">
        <f t="shared" si="7"/>
        <v>0</v>
      </c>
      <c r="J47" s="30">
        <f t="shared" si="7"/>
        <v>0</v>
      </c>
      <c r="K47" s="30">
        <f t="shared" si="7"/>
        <v>36.7861625547499</v>
      </c>
      <c r="L47" s="30">
        <f t="shared" si="7"/>
        <v>7.3122325109499782</v>
      </c>
      <c r="M47" s="30">
        <f t="shared" si="7"/>
        <v>38.956400869999996</v>
      </c>
      <c r="N47" s="30">
        <f t="shared" si="7"/>
        <v>0</v>
      </c>
      <c r="O47" s="30">
        <f t="shared" si="7"/>
        <v>0</v>
      </c>
      <c r="P47" s="30">
        <f t="shared" si="7"/>
        <v>32.872000725000007</v>
      </c>
      <c r="Q47" s="30">
        <f t="shared" si="7"/>
        <v>6.0844001449999991</v>
      </c>
      <c r="R47" s="32" t="e">
        <f t="shared" si="7"/>
        <v>#VALUE!</v>
      </c>
      <c r="S47" s="30">
        <f>N47-I47</f>
        <v>0</v>
      </c>
      <c r="T47" s="31" t="e">
        <f>S47/I47</f>
        <v>#DIV/0!</v>
      </c>
      <c r="U47" s="30">
        <v>0</v>
      </c>
      <c r="V47" s="31">
        <v>0</v>
      </c>
      <c r="W47" s="30">
        <v>0</v>
      </c>
      <c r="X47" s="31">
        <v>0</v>
      </c>
      <c r="Y47" s="30">
        <f>Q47-L47</f>
        <v>-1.227832365949979</v>
      </c>
      <c r="Z47" s="31">
        <f>Y47/L47</f>
        <v>-0.16791484189149006</v>
      </c>
      <c r="AA47" s="30" t="e">
        <f>R47-M47</f>
        <v>#VALUE!</v>
      </c>
      <c r="AB47" s="31" t="e">
        <f>AA47/M47</f>
        <v>#VALUE!</v>
      </c>
      <c r="AC47" s="40"/>
    </row>
    <row r="48" spans="1:29" ht="84" hidden="1" x14ac:dyDescent="0.25">
      <c r="A48" s="23" t="s">
        <v>76</v>
      </c>
      <c r="B48" s="24" t="s">
        <v>110</v>
      </c>
      <c r="C48" s="23" t="s">
        <v>31</v>
      </c>
      <c r="D48" s="44">
        <f>+D50</f>
        <v>285.72000000000003</v>
      </c>
      <c r="E48" s="56" t="s">
        <v>73</v>
      </c>
      <c r="F48" s="48">
        <f t="shared" ref="F48:R48" si="8">+F50</f>
        <v>26.35</v>
      </c>
      <c r="G48" s="30">
        <f t="shared" si="8"/>
        <v>0</v>
      </c>
      <c r="H48" s="30">
        <f t="shared" si="8"/>
        <v>41.199351200000002</v>
      </c>
      <c r="I48" s="30">
        <f t="shared" si="8"/>
        <v>0</v>
      </c>
      <c r="J48" s="30">
        <f t="shared" si="8"/>
        <v>0</v>
      </c>
      <c r="K48" s="30">
        <f t="shared" si="8"/>
        <v>34.332792666666663</v>
      </c>
      <c r="L48" s="30">
        <f t="shared" si="8"/>
        <v>6.82155853333333</v>
      </c>
      <c r="M48" s="30">
        <f t="shared" si="8"/>
        <v>36.506400869999993</v>
      </c>
      <c r="N48" s="30">
        <f t="shared" si="8"/>
        <v>0</v>
      </c>
      <c r="O48" s="30">
        <f t="shared" si="8"/>
        <v>0</v>
      </c>
      <c r="P48" s="30">
        <f t="shared" si="8"/>
        <v>30.422000725000004</v>
      </c>
      <c r="Q48" s="30">
        <f t="shared" si="8"/>
        <v>6.0844001449999991</v>
      </c>
      <c r="R48" s="30">
        <f t="shared" si="8"/>
        <v>-36.176918864000001</v>
      </c>
      <c r="S48" s="30">
        <f>M48-H48</f>
        <v>-4.6929503300000093</v>
      </c>
      <c r="T48" s="31">
        <f>S48/H48</f>
        <v>-0.11390835518788482</v>
      </c>
      <c r="U48" s="30">
        <f>N48-I48</f>
        <v>0</v>
      </c>
      <c r="V48" s="31">
        <v>0</v>
      </c>
      <c r="W48" s="30">
        <f>O48-J48</f>
        <v>0</v>
      </c>
      <c r="X48" s="31">
        <f>W48/K48</f>
        <v>0</v>
      </c>
      <c r="Y48" s="30">
        <f>P48-K48</f>
        <v>-3.910791941666659</v>
      </c>
      <c r="Z48" s="31">
        <f>Y48/K48</f>
        <v>-0.11390835518788441</v>
      </c>
      <c r="AA48" s="30">
        <f>Q48-L48</f>
        <v>-0.73715838833333081</v>
      </c>
      <c r="AB48" s="31">
        <f>AA48/L48</f>
        <v>-0.1080630452309732</v>
      </c>
      <c r="AC48" s="40"/>
    </row>
    <row r="49" spans="1:29" ht="42" hidden="1" x14ac:dyDescent="0.25">
      <c r="A49" s="23" t="s">
        <v>77</v>
      </c>
      <c r="B49" s="24" t="s">
        <v>111</v>
      </c>
      <c r="C49" s="23" t="s">
        <v>31</v>
      </c>
      <c r="D49" s="45" t="s">
        <v>73</v>
      </c>
      <c r="E49" s="56" t="s">
        <v>73</v>
      </c>
      <c r="F49" s="49" t="s">
        <v>73</v>
      </c>
      <c r="G49" s="32" t="s">
        <v>73</v>
      </c>
      <c r="H49" s="30" t="s">
        <v>73</v>
      </c>
      <c r="I49" s="30" t="s">
        <v>73</v>
      </c>
      <c r="J49" s="30" t="s">
        <v>73</v>
      </c>
      <c r="K49" s="30" t="s">
        <v>73</v>
      </c>
      <c r="L49" s="30" t="s">
        <v>73</v>
      </c>
      <c r="M49" s="30" t="s">
        <v>73</v>
      </c>
      <c r="N49" s="30" t="s">
        <v>73</v>
      </c>
      <c r="O49" s="30" t="s">
        <v>73</v>
      </c>
      <c r="P49" s="30" t="s">
        <v>73</v>
      </c>
      <c r="Q49" s="30" t="s">
        <v>73</v>
      </c>
      <c r="R49" s="32" t="s">
        <v>73</v>
      </c>
      <c r="S49" s="30" t="s">
        <v>73</v>
      </c>
      <c r="T49" s="30" t="s">
        <v>73</v>
      </c>
      <c r="U49" s="30" t="s">
        <v>73</v>
      </c>
      <c r="V49" s="30" t="s">
        <v>73</v>
      </c>
      <c r="W49" s="30" t="s">
        <v>73</v>
      </c>
      <c r="X49" s="30" t="s">
        <v>73</v>
      </c>
      <c r="Y49" s="30" t="s">
        <v>73</v>
      </c>
      <c r="Z49" s="30" t="s">
        <v>73</v>
      </c>
      <c r="AA49" s="30" t="s">
        <v>73</v>
      </c>
      <c r="AB49" s="30" t="s">
        <v>73</v>
      </c>
      <c r="AC49" s="41"/>
    </row>
    <row r="50" spans="1:29" ht="84" hidden="1" x14ac:dyDescent="0.25">
      <c r="A50" s="23" t="s">
        <v>78</v>
      </c>
      <c r="B50" s="24" t="s">
        <v>112</v>
      </c>
      <c r="C50" s="23" t="s">
        <v>31</v>
      </c>
      <c r="D50" s="44">
        <f>+SUM(D51:D60)</f>
        <v>285.72000000000003</v>
      </c>
      <c r="E50" s="56" t="s">
        <v>73</v>
      </c>
      <c r="F50" s="44">
        <f>+SUM(F51:F60)</f>
        <v>26.35</v>
      </c>
      <c r="G50" s="44">
        <f>+SUM(G51:G60)</f>
        <v>0</v>
      </c>
      <c r="H50" s="30">
        <f t="shared" ref="H50:R50" si="9">+SUM(H51:H60)</f>
        <v>41.199351200000002</v>
      </c>
      <c r="I50" s="30">
        <f t="shared" si="9"/>
        <v>0</v>
      </c>
      <c r="J50" s="30">
        <f t="shared" si="9"/>
        <v>0</v>
      </c>
      <c r="K50" s="30">
        <f t="shared" si="9"/>
        <v>34.332792666666663</v>
      </c>
      <c r="L50" s="30">
        <f t="shared" si="9"/>
        <v>6.82155853333333</v>
      </c>
      <c r="M50" s="30">
        <f t="shared" si="9"/>
        <v>36.506400869999993</v>
      </c>
      <c r="N50" s="30">
        <f t="shared" si="9"/>
        <v>0</v>
      </c>
      <c r="O50" s="30">
        <f t="shared" si="9"/>
        <v>0</v>
      </c>
      <c r="P50" s="30">
        <f t="shared" si="9"/>
        <v>30.422000725000004</v>
      </c>
      <c r="Q50" s="30">
        <f t="shared" si="9"/>
        <v>6.0844001449999991</v>
      </c>
      <c r="R50" s="30">
        <f t="shared" si="9"/>
        <v>-36.176918864000001</v>
      </c>
      <c r="S50" s="30">
        <f>M50-H50</f>
        <v>-4.6929503300000093</v>
      </c>
      <c r="T50" s="31">
        <f>S50/H50</f>
        <v>-0.11390835518788482</v>
      </c>
      <c r="U50" s="30">
        <f>N50-I50</f>
        <v>0</v>
      </c>
      <c r="V50" s="31">
        <v>0</v>
      </c>
      <c r="W50" s="30">
        <f>O50-J50</f>
        <v>0</v>
      </c>
      <c r="X50" s="31">
        <f>W50/K50</f>
        <v>0</v>
      </c>
      <c r="Y50" s="30">
        <f>P50-K50</f>
        <v>-3.910791941666659</v>
      </c>
      <c r="Z50" s="31">
        <f>Y50/K50</f>
        <v>-0.11390835518788441</v>
      </c>
      <c r="AA50" s="30">
        <f>Q50-L50</f>
        <v>-0.73715838833333081</v>
      </c>
      <c r="AB50" s="31">
        <f>AA50/L50</f>
        <v>-0.1080630452309732</v>
      </c>
      <c r="AC50" s="39"/>
    </row>
    <row r="51" spans="1:29" ht="22.5" hidden="1" x14ac:dyDescent="0.25">
      <c r="A51" s="25" t="s">
        <v>113</v>
      </c>
      <c r="B51" s="26" t="s">
        <v>58</v>
      </c>
      <c r="C51" s="25" t="s">
        <v>59</v>
      </c>
      <c r="D51" s="33" t="s">
        <v>73</v>
      </c>
      <c r="E51" s="33" t="s">
        <v>73</v>
      </c>
      <c r="F51" s="33" t="s">
        <v>73</v>
      </c>
      <c r="G51" s="33" t="s">
        <v>73</v>
      </c>
      <c r="H51" s="33" t="s">
        <v>73</v>
      </c>
      <c r="I51" s="33" t="s">
        <v>73</v>
      </c>
      <c r="J51" s="33" t="s">
        <v>73</v>
      </c>
      <c r="K51" s="33" t="s">
        <v>73</v>
      </c>
      <c r="L51" s="33" t="s">
        <v>73</v>
      </c>
      <c r="M51" s="33" t="s">
        <v>73</v>
      </c>
      <c r="N51" s="33" t="s">
        <v>73</v>
      </c>
      <c r="O51" s="33" t="s">
        <v>73</v>
      </c>
      <c r="P51" s="33" t="s">
        <v>73</v>
      </c>
      <c r="Q51" s="33" t="s">
        <v>73</v>
      </c>
      <c r="R51" s="36" t="s">
        <v>73</v>
      </c>
      <c r="S51" s="33" t="s">
        <v>73</v>
      </c>
      <c r="T51" s="33" t="s">
        <v>73</v>
      </c>
      <c r="U51" s="33" t="s">
        <v>73</v>
      </c>
      <c r="V51" s="33" t="s">
        <v>73</v>
      </c>
      <c r="W51" s="33" t="s">
        <v>73</v>
      </c>
      <c r="X51" s="33" t="s">
        <v>73</v>
      </c>
      <c r="Y51" s="33" t="s">
        <v>73</v>
      </c>
      <c r="Z51" s="33" t="s">
        <v>73</v>
      </c>
      <c r="AA51" s="33" t="s">
        <v>73</v>
      </c>
      <c r="AB51" s="33" t="s">
        <v>73</v>
      </c>
      <c r="AC51" s="54"/>
    </row>
    <row r="52" spans="1:29" ht="56.25" x14ac:dyDescent="0.25">
      <c r="A52" s="25" t="s">
        <v>213</v>
      </c>
      <c r="B52" s="26" t="s">
        <v>244</v>
      </c>
      <c r="C52" s="25" t="s">
        <v>214</v>
      </c>
      <c r="D52" s="46">
        <v>26.2</v>
      </c>
      <c r="E52" s="53" t="s">
        <v>73</v>
      </c>
      <c r="F52" s="51">
        <v>11.69</v>
      </c>
      <c r="G52" s="50">
        <v>0</v>
      </c>
      <c r="H52" s="33">
        <v>11.690329999999999</v>
      </c>
      <c r="I52" s="33">
        <v>0</v>
      </c>
      <c r="J52" s="33">
        <v>0</v>
      </c>
      <c r="K52" s="33">
        <v>9.7419416666666692</v>
      </c>
      <c r="L52" s="33">
        <v>1.9483883333333301</v>
      </c>
      <c r="M52" s="33">
        <v>13.38190384</v>
      </c>
      <c r="N52" s="33">
        <v>0</v>
      </c>
      <c r="O52" s="33">
        <v>0</v>
      </c>
      <c r="P52" s="33">
        <f>+M52/1.2</f>
        <v>11.151586533333333</v>
      </c>
      <c r="Q52" s="33">
        <f>+M52-P52</f>
        <v>2.2303173066666666</v>
      </c>
      <c r="R52" s="36">
        <f>G52-H52</f>
        <v>-11.690329999999999</v>
      </c>
      <c r="S52" s="33">
        <f>M52-H52</f>
        <v>1.6915738400000002</v>
      </c>
      <c r="T52" s="33">
        <f>S52/H52</f>
        <v>0.14469855341979229</v>
      </c>
      <c r="U52" s="33">
        <f>N52-I52</f>
        <v>0</v>
      </c>
      <c r="V52" s="33">
        <v>0</v>
      </c>
      <c r="W52" s="33">
        <f>O52-J52</f>
        <v>0</v>
      </c>
      <c r="X52" s="33">
        <f>W52/K52</f>
        <v>0</v>
      </c>
      <c r="Y52" s="33">
        <f>P52-K52</f>
        <v>1.4096448666666639</v>
      </c>
      <c r="Z52" s="33">
        <f>Y52/K52</f>
        <v>0.14469855341979193</v>
      </c>
      <c r="AA52" s="33">
        <f>Q52-L52</f>
        <v>0.28192897333333655</v>
      </c>
      <c r="AB52" s="34">
        <f>AA52/L52</f>
        <v>0.14469855341979415</v>
      </c>
      <c r="AC52" s="54" t="s">
        <v>253</v>
      </c>
    </row>
    <row r="53" spans="1:29" ht="56.25" x14ac:dyDescent="0.25">
      <c r="A53" s="25" t="s">
        <v>215</v>
      </c>
      <c r="B53" s="26" t="s">
        <v>216</v>
      </c>
      <c r="C53" s="25" t="s">
        <v>217</v>
      </c>
      <c r="D53" s="46">
        <v>6.6</v>
      </c>
      <c r="E53" s="53" t="s">
        <v>73</v>
      </c>
      <c r="F53" s="51">
        <v>6.6</v>
      </c>
      <c r="G53" s="50">
        <v>0</v>
      </c>
      <c r="H53" s="33">
        <v>6.5985420000000001</v>
      </c>
      <c r="I53" s="33">
        <v>0</v>
      </c>
      <c r="J53" s="33">
        <v>0</v>
      </c>
      <c r="K53" s="33">
        <v>5.4987849999999998</v>
      </c>
      <c r="L53" s="33">
        <v>1.0997570000000001</v>
      </c>
      <c r="M53" s="33">
        <v>6.5985412700000001</v>
      </c>
      <c r="N53" s="33">
        <v>0</v>
      </c>
      <c r="O53" s="33">
        <v>0</v>
      </c>
      <c r="P53" s="33">
        <f>+M53/1.2</f>
        <v>5.4987843916666668</v>
      </c>
      <c r="Q53" s="33">
        <f>+M53-P53</f>
        <v>1.0997568783333334</v>
      </c>
      <c r="R53" s="36">
        <f>G53-H53</f>
        <v>-6.5985420000000001</v>
      </c>
      <c r="S53" s="33">
        <f>M53-H53</f>
        <v>-7.3000000000433829E-7</v>
      </c>
      <c r="T53" s="33">
        <f>S53/H53</f>
        <v>-1.1063049988987541E-7</v>
      </c>
      <c r="U53" s="33">
        <f>N53-I53</f>
        <v>0</v>
      </c>
      <c r="V53" s="33">
        <v>0</v>
      </c>
      <c r="W53" s="33">
        <f>O53-J53</f>
        <v>0</v>
      </c>
      <c r="X53" s="33">
        <f>W53/K53</f>
        <v>0</v>
      </c>
      <c r="Y53" s="33">
        <f>P53-K53</f>
        <v>-6.083333330408891E-7</v>
      </c>
      <c r="Z53" s="33">
        <f>Y53/K53</f>
        <v>-1.1063049983603453E-7</v>
      </c>
      <c r="AA53" s="33">
        <f>Q53-L53</f>
        <v>-1.2166666674140458E-7</v>
      </c>
      <c r="AB53" s="34">
        <f>AA53/L53</f>
        <v>-1.1063049995717652E-7</v>
      </c>
      <c r="AC53" s="54"/>
    </row>
    <row r="54" spans="1:29" ht="56.25" x14ac:dyDescent="0.25">
      <c r="A54" s="25" t="s">
        <v>114</v>
      </c>
      <c r="B54" s="26" t="s">
        <v>119</v>
      </c>
      <c r="C54" s="25" t="s">
        <v>120</v>
      </c>
      <c r="D54" s="46">
        <v>5.0199999999999996</v>
      </c>
      <c r="E54" s="53" t="s">
        <v>73</v>
      </c>
      <c r="F54" s="51">
        <v>0</v>
      </c>
      <c r="G54" s="50">
        <v>0</v>
      </c>
      <c r="H54" s="33">
        <v>5.0224323359999996</v>
      </c>
      <c r="I54" s="33">
        <v>0</v>
      </c>
      <c r="J54" s="33">
        <v>0</v>
      </c>
      <c r="K54" s="33">
        <v>4.1853602800000003</v>
      </c>
      <c r="L54" s="33">
        <v>0.83707205600000001</v>
      </c>
      <c r="M54" s="33">
        <v>3.81340374</v>
      </c>
      <c r="N54" s="33">
        <v>0</v>
      </c>
      <c r="O54" s="33">
        <v>0</v>
      </c>
      <c r="P54" s="33">
        <f>+M54/1.2</f>
        <v>3.17783645</v>
      </c>
      <c r="Q54" s="33">
        <f>+M54-P54</f>
        <v>0.63556729000000001</v>
      </c>
      <c r="R54" s="36" t="s">
        <v>73</v>
      </c>
      <c r="S54" s="33">
        <f>M54-H54</f>
        <v>-1.2090285959999996</v>
      </c>
      <c r="T54" s="33">
        <f>S54/H54</f>
        <v>-0.24072571119253794</v>
      </c>
      <c r="U54" s="33">
        <f>N54-I54</f>
        <v>0</v>
      </c>
      <c r="V54" s="33">
        <v>0</v>
      </c>
      <c r="W54" s="33">
        <f>O54-J54</f>
        <v>0</v>
      </c>
      <c r="X54" s="33">
        <f>W54/K54</f>
        <v>0</v>
      </c>
      <c r="Y54" s="33">
        <f>P54-K54</f>
        <v>-1.0075238300000002</v>
      </c>
      <c r="Z54" s="33">
        <f>Y54/K54</f>
        <v>-0.24072571119253805</v>
      </c>
      <c r="AA54" s="33">
        <f>Q54-L54</f>
        <v>-0.201504766</v>
      </c>
      <c r="AB54" s="34">
        <f>AA54/L54</f>
        <v>-0.24072571119253799</v>
      </c>
      <c r="AC54" s="54" t="s">
        <v>252</v>
      </c>
    </row>
    <row r="55" spans="1:29" ht="45" hidden="1" x14ac:dyDescent="0.25">
      <c r="A55" s="25" t="s">
        <v>115</v>
      </c>
      <c r="B55" s="26" t="s">
        <v>121</v>
      </c>
      <c r="C55" s="25" t="s">
        <v>122</v>
      </c>
      <c r="D55" s="33" t="s">
        <v>73</v>
      </c>
      <c r="E55" s="33" t="s">
        <v>73</v>
      </c>
      <c r="F55" s="33" t="s">
        <v>73</v>
      </c>
      <c r="G55" s="33" t="s">
        <v>73</v>
      </c>
      <c r="H55" s="33" t="s">
        <v>73</v>
      </c>
      <c r="I55" s="33" t="s">
        <v>73</v>
      </c>
      <c r="J55" s="33" t="s">
        <v>73</v>
      </c>
      <c r="K55" s="33" t="s">
        <v>73</v>
      </c>
      <c r="L55" s="33" t="s">
        <v>73</v>
      </c>
      <c r="M55" s="33" t="s">
        <v>73</v>
      </c>
      <c r="N55" s="33" t="s">
        <v>73</v>
      </c>
      <c r="O55" s="33" t="s">
        <v>73</v>
      </c>
      <c r="P55" s="33" t="s">
        <v>73</v>
      </c>
      <c r="Q55" s="33" t="s">
        <v>73</v>
      </c>
      <c r="R55" s="36" t="s">
        <v>73</v>
      </c>
      <c r="S55" s="33" t="s">
        <v>73</v>
      </c>
      <c r="T55" s="33" t="s">
        <v>73</v>
      </c>
      <c r="U55" s="33" t="s">
        <v>73</v>
      </c>
      <c r="V55" s="33" t="s">
        <v>73</v>
      </c>
      <c r="W55" s="33" t="s">
        <v>73</v>
      </c>
      <c r="X55" s="33" t="s">
        <v>73</v>
      </c>
      <c r="Y55" s="33" t="s">
        <v>73</v>
      </c>
      <c r="Z55" s="33" t="s">
        <v>73</v>
      </c>
      <c r="AA55" s="33" t="s">
        <v>73</v>
      </c>
      <c r="AB55" s="33" t="s">
        <v>73</v>
      </c>
      <c r="AC55" s="54"/>
    </row>
    <row r="56" spans="1:29" ht="33.75" x14ac:dyDescent="0.25">
      <c r="A56" s="25" t="s">
        <v>116</v>
      </c>
      <c r="B56" s="26" t="s">
        <v>180</v>
      </c>
      <c r="C56" s="25" t="s">
        <v>181</v>
      </c>
      <c r="D56" s="46">
        <v>9.83</v>
      </c>
      <c r="E56" s="53" t="s">
        <v>73</v>
      </c>
      <c r="F56" s="51">
        <v>0</v>
      </c>
      <c r="G56" s="50">
        <v>0</v>
      </c>
      <c r="H56" s="33">
        <v>9.8280476639999996</v>
      </c>
      <c r="I56" s="33">
        <v>0</v>
      </c>
      <c r="J56" s="33">
        <v>0</v>
      </c>
      <c r="K56" s="33">
        <v>8.1900397199999997</v>
      </c>
      <c r="L56" s="33">
        <v>1.6380079439999999</v>
      </c>
      <c r="M56" s="33">
        <v>10.29455226</v>
      </c>
      <c r="N56" s="33">
        <v>0</v>
      </c>
      <c r="O56" s="33">
        <v>0</v>
      </c>
      <c r="P56" s="33">
        <f>+M56/1.2</f>
        <v>8.5787935500000003</v>
      </c>
      <c r="Q56" s="33">
        <f>+M56-P56</f>
        <v>1.7157587099999994</v>
      </c>
      <c r="R56" s="36">
        <f t="shared" ref="R56:R57" si="10">G56-H56</f>
        <v>-9.8280476639999996</v>
      </c>
      <c r="S56" s="33">
        <f>M56-H56</f>
        <v>0.46650459600000005</v>
      </c>
      <c r="T56" s="33">
        <f>S56/H56</f>
        <v>4.7466659905283107E-2</v>
      </c>
      <c r="U56" s="33">
        <f>N56-I56</f>
        <v>0</v>
      </c>
      <c r="V56" s="33">
        <v>0</v>
      </c>
      <c r="W56" s="33">
        <f>O56-J56</f>
        <v>0</v>
      </c>
      <c r="X56" s="33">
        <f>W56/K56</f>
        <v>0</v>
      </c>
      <c r="Y56" s="33">
        <f>P56-K56</f>
        <v>0.38875383000000063</v>
      </c>
      <c r="Z56" s="33">
        <f>Y56/K56</f>
        <v>4.7466659905283176E-2</v>
      </c>
      <c r="AA56" s="33">
        <f>Q56-L56</f>
        <v>7.7750765999999416E-2</v>
      </c>
      <c r="AB56" s="34">
        <f>AA56/L56</f>
        <v>4.7466659905282739E-2</v>
      </c>
      <c r="AC56" s="54" t="s">
        <v>252</v>
      </c>
    </row>
    <row r="57" spans="1:29" ht="67.5" x14ac:dyDescent="0.25">
      <c r="A57" s="25" t="s">
        <v>117</v>
      </c>
      <c r="B57" s="26" t="s">
        <v>182</v>
      </c>
      <c r="C57" s="25" t="s">
        <v>183</v>
      </c>
      <c r="D57" s="46">
        <v>12.92</v>
      </c>
      <c r="E57" s="53" t="s">
        <v>73</v>
      </c>
      <c r="F57" s="51">
        <v>8.06</v>
      </c>
      <c r="G57" s="50">
        <v>0</v>
      </c>
      <c r="H57" s="33">
        <v>8.0599992</v>
      </c>
      <c r="I57" s="33">
        <v>0</v>
      </c>
      <c r="J57" s="33">
        <v>0</v>
      </c>
      <c r="K57" s="33">
        <v>6.716666</v>
      </c>
      <c r="L57" s="33">
        <v>1.2983332000000001</v>
      </c>
      <c r="M57" s="33">
        <v>2.4179997599999998</v>
      </c>
      <c r="N57" s="33">
        <v>0</v>
      </c>
      <c r="O57" s="33">
        <v>0</v>
      </c>
      <c r="P57" s="33">
        <f>M57/1.2</f>
        <v>2.0149998</v>
      </c>
      <c r="Q57" s="33">
        <f>M57-P57</f>
        <v>0.40299995999999982</v>
      </c>
      <c r="R57" s="36">
        <f t="shared" si="10"/>
        <v>-8.0599992</v>
      </c>
      <c r="S57" s="33">
        <f>M57-H57</f>
        <v>-5.6419994400000002</v>
      </c>
      <c r="T57" s="33">
        <f>S57/H57</f>
        <v>-0.70000000000000007</v>
      </c>
      <c r="U57" s="33">
        <f>N57-I57</f>
        <v>0</v>
      </c>
      <c r="V57" s="33">
        <v>0</v>
      </c>
      <c r="W57" s="33">
        <f>O57-J57</f>
        <v>0</v>
      </c>
      <c r="X57" s="33">
        <f>W57/K57</f>
        <v>0</v>
      </c>
      <c r="Y57" s="33">
        <f>P57-K57</f>
        <v>-4.7016662</v>
      </c>
      <c r="Z57" s="33">
        <f>Y57/K57</f>
        <v>-0.7</v>
      </c>
      <c r="AA57" s="33">
        <f>Q57-L57</f>
        <v>-0.89533324000000025</v>
      </c>
      <c r="AB57" s="34">
        <f>AA57/L57</f>
        <v>-0.68960205284745102</v>
      </c>
      <c r="AC57" s="54" t="s">
        <v>251</v>
      </c>
    </row>
    <row r="58" spans="1:29" ht="56.25" hidden="1" x14ac:dyDescent="0.25">
      <c r="A58" s="25" t="s">
        <v>118</v>
      </c>
      <c r="B58" s="26" t="s">
        <v>184</v>
      </c>
      <c r="C58" s="25" t="s">
        <v>185</v>
      </c>
      <c r="D58" s="33" t="s">
        <v>73</v>
      </c>
      <c r="E58" s="33" t="s">
        <v>73</v>
      </c>
      <c r="F58" s="33" t="s">
        <v>73</v>
      </c>
      <c r="G58" s="33" t="s">
        <v>73</v>
      </c>
      <c r="H58" s="33" t="s">
        <v>73</v>
      </c>
      <c r="I58" s="33" t="s">
        <v>73</v>
      </c>
      <c r="J58" s="33" t="s">
        <v>73</v>
      </c>
      <c r="K58" s="33" t="s">
        <v>73</v>
      </c>
      <c r="L58" s="33" t="s">
        <v>73</v>
      </c>
      <c r="M58" s="33" t="s">
        <v>73</v>
      </c>
      <c r="N58" s="33" t="s">
        <v>73</v>
      </c>
      <c r="O58" s="33" t="s">
        <v>73</v>
      </c>
      <c r="P58" s="33" t="s">
        <v>73</v>
      </c>
      <c r="Q58" s="33" t="s">
        <v>73</v>
      </c>
      <c r="R58" s="33" t="s">
        <v>73</v>
      </c>
      <c r="S58" s="33" t="s">
        <v>73</v>
      </c>
      <c r="T58" s="33" t="s">
        <v>73</v>
      </c>
      <c r="U58" s="33" t="s">
        <v>73</v>
      </c>
      <c r="V58" s="33" t="s">
        <v>73</v>
      </c>
      <c r="W58" s="33" t="s">
        <v>73</v>
      </c>
      <c r="X58" s="33" t="s">
        <v>73</v>
      </c>
      <c r="Y58" s="33" t="s">
        <v>73</v>
      </c>
      <c r="Z58" s="33" t="s">
        <v>73</v>
      </c>
      <c r="AA58" s="33" t="s">
        <v>73</v>
      </c>
      <c r="AB58" s="33" t="s">
        <v>73</v>
      </c>
      <c r="AC58" s="54"/>
    </row>
    <row r="59" spans="1:29" ht="112.5" hidden="1" x14ac:dyDescent="0.25">
      <c r="A59" s="25" t="s">
        <v>218</v>
      </c>
      <c r="B59" s="26" t="s">
        <v>219</v>
      </c>
      <c r="C59" s="25" t="s">
        <v>220</v>
      </c>
      <c r="D59" s="33" t="s">
        <v>73</v>
      </c>
      <c r="E59" s="33" t="s">
        <v>73</v>
      </c>
      <c r="F59" s="33" t="s">
        <v>73</v>
      </c>
      <c r="G59" s="33" t="s">
        <v>73</v>
      </c>
      <c r="H59" s="33" t="s">
        <v>73</v>
      </c>
      <c r="I59" s="33" t="s">
        <v>73</v>
      </c>
      <c r="J59" s="33" t="s">
        <v>73</v>
      </c>
      <c r="K59" s="33" t="s">
        <v>73</v>
      </c>
      <c r="L59" s="33" t="s">
        <v>73</v>
      </c>
      <c r="M59" s="33" t="s">
        <v>73</v>
      </c>
      <c r="N59" s="33" t="s">
        <v>73</v>
      </c>
      <c r="O59" s="33" t="s">
        <v>73</v>
      </c>
      <c r="P59" s="33" t="s">
        <v>73</v>
      </c>
      <c r="Q59" s="33" t="s">
        <v>73</v>
      </c>
      <c r="R59" s="33" t="s">
        <v>73</v>
      </c>
      <c r="S59" s="33" t="s">
        <v>73</v>
      </c>
      <c r="T59" s="33" t="s">
        <v>73</v>
      </c>
      <c r="U59" s="33" t="s">
        <v>73</v>
      </c>
      <c r="V59" s="33" t="s">
        <v>73</v>
      </c>
      <c r="W59" s="33" t="s">
        <v>73</v>
      </c>
      <c r="X59" s="33" t="s">
        <v>73</v>
      </c>
      <c r="Y59" s="33" t="s">
        <v>73</v>
      </c>
      <c r="Z59" s="33" t="s">
        <v>73</v>
      </c>
      <c r="AA59" s="33" t="s">
        <v>73</v>
      </c>
      <c r="AB59" s="33" t="s">
        <v>73</v>
      </c>
      <c r="AC59" s="54"/>
    </row>
    <row r="60" spans="1:29" ht="112.5" hidden="1" x14ac:dyDescent="0.25">
      <c r="A60" s="25" t="s">
        <v>221</v>
      </c>
      <c r="B60" s="26" t="s">
        <v>222</v>
      </c>
      <c r="C60" s="25" t="s">
        <v>223</v>
      </c>
      <c r="D60" s="46">
        <v>225.15</v>
      </c>
      <c r="E60" s="53" t="s">
        <v>73</v>
      </c>
      <c r="F60" s="51">
        <v>0</v>
      </c>
      <c r="G60" s="50">
        <v>0</v>
      </c>
      <c r="H60" s="33" t="s">
        <v>73</v>
      </c>
      <c r="I60" s="33" t="s">
        <v>73</v>
      </c>
      <c r="J60" s="33" t="s">
        <v>73</v>
      </c>
      <c r="K60" s="33" t="s">
        <v>73</v>
      </c>
      <c r="L60" s="33" t="s">
        <v>73</v>
      </c>
      <c r="M60" s="33" t="s">
        <v>73</v>
      </c>
      <c r="N60" s="33" t="s">
        <v>73</v>
      </c>
      <c r="O60" s="33" t="s">
        <v>73</v>
      </c>
      <c r="P60" s="33" t="s">
        <v>73</v>
      </c>
      <c r="Q60" s="33" t="s">
        <v>73</v>
      </c>
      <c r="R60" s="36" t="s">
        <v>73</v>
      </c>
      <c r="S60" s="33" t="s">
        <v>73</v>
      </c>
      <c r="T60" s="33" t="s">
        <v>73</v>
      </c>
      <c r="U60" s="33" t="s">
        <v>73</v>
      </c>
      <c r="V60" s="33" t="s">
        <v>73</v>
      </c>
      <c r="W60" s="33" t="s">
        <v>73</v>
      </c>
      <c r="X60" s="33" t="s">
        <v>73</v>
      </c>
      <c r="Y60" s="33" t="s">
        <v>73</v>
      </c>
      <c r="Z60" s="33" t="s">
        <v>73</v>
      </c>
      <c r="AA60" s="33" t="s">
        <v>73</v>
      </c>
      <c r="AB60" s="33" t="s">
        <v>73</v>
      </c>
      <c r="AC60" s="54"/>
    </row>
    <row r="61" spans="1:29" ht="52.5" hidden="1" x14ac:dyDescent="0.25">
      <c r="A61" s="23" t="s">
        <v>79</v>
      </c>
      <c r="B61" s="24" t="s">
        <v>123</v>
      </c>
      <c r="C61" s="23" t="s">
        <v>31</v>
      </c>
      <c r="D61" s="44">
        <f>+D62</f>
        <v>18.410447213633198</v>
      </c>
      <c r="E61" s="56" t="str">
        <f t="shared" ref="E61:AB61" si="11">+E62</f>
        <v>нд</v>
      </c>
      <c r="F61" s="48">
        <f t="shared" si="11"/>
        <v>0</v>
      </c>
      <c r="G61" s="30">
        <f t="shared" si="11"/>
        <v>14.090447213633199</v>
      </c>
      <c r="H61" s="30">
        <f t="shared" si="11"/>
        <v>2.9440438656998902</v>
      </c>
      <c r="I61" s="30">
        <f t="shared" si="11"/>
        <v>0</v>
      </c>
      <c r="J61" s="30">
        <f t="shared" si="11"/>
        <v>0</v>
      </c>
      <c r="K61" s="30">
        <f t="shared" si="11"/>
        <v>2.4533698880832402</v>
      </c>
      <c r="L61" s="30">
        <f t="shared" si="11"/>
        <v>0.49067397761664799</v>
      </c>
      <c r="M61" s="30">
        <f t="shared" si="11"/>
        <v>2.4500000000000002</v>
      </c>
      <c r="N61" s="30">
        <f t="shared" si="11"/>
        <v>0</v>
      </c>
      <c r="O61" s="30">
        <f t="shared" si="11"/>
        <v>0</v>
      </c>
      <c r="P61" s="30">
        <f t="shared" si="11"/>
        <v>2.4500000000000002</v>
      </c>
      <c r="Q61" s="30">
        <f t="shared" si="11"/>
        <v>0</v>
      </c>
      <c r="R61" s="30" t="str">
        <f>+R62</f>
        <v>нд</v>
      </c>
      <c r="S61" s="30">
        <f t="shared" si="11"/>
        <v>-0.49404386569989001</v>
      </c>
      <c r="T61" s="31">
        <f t="shared" si="11"/>
        <v>-0.16781131268315547</v>
      </c>
      <c r="U61" s="30">
        <f t="shared" si="11"/>
        <v>0</v>
      </c>
      <c r="V61" s="31">
        <f t="shared" si="11"/>
        <v>0</v>
      </c>
      <c r="W61" s="30">
        <f t="shared" si="11"/>
        <v>0</v>
      </c>
      <c r="X61" s="31">
        <f t="shared" si="11"/>
        <v>0</v>
      </c>
      <c r="Y61" s="30">
        <f t="shared" si="11"/>
        <v>-3.3698880832400135E-3</v>
      </c>
      <c r="Z61" s="31">
        <f t="shared" si="11"/>
        <v>-1.3735752197858869E-3</v>
      </c>
      <c r="AA61" s="30">
        <f t="shared" si="11"/>
        <v>-0.49067397761664799</v>
      </c>
      <c r="AB61" s="31">
        <f t="shared" si="11"/>
        <v>-1</v>
      </c>
      <c r="AC61" s="42"/>
    </row>
    <row r="62" spans="1:29" ht="31.5" hidden="1" x14ac:dyDescent="0.25">
      <c r="A62" s="23" t="s">
        <v>80</v>
      </c>
      <c r="B62" s="24" t="s">
        <v>124</v>
      </c>
      <c r="C62" s="23" t="s">
        <v>31</v>
      </c>
      <c r="D62" s="44">
        <f>SUM(D63:D64)</f>
        <v>18.410447213633198</v>
      </c>
      <c r="E62" s="56" t="s">
        <v>73</v>
      </c>
      <c r="F62" s="44">
        <f>SUM(F63:F64)</f>
        <v>0</v>
      </c>
      <c r="G62" s="44">
        <f>SUM(G63:G64)</f>
        <v>14.090447213633199</v>
      </c>
      <c r="H62" s="44">
        <f t="shared" ref="H62:Q62" si="12">SUM(H63:H64)</f>
        <v>2.9440438656998902</v>
      </c>
      <c r="I62" s="44">
        <f t="shared" si="12"/>
        <v>0</v>
      </c>
      <c r="J62" s="44">
        <f t="shared" si="12"/>
        <v>0</v>
      </c>
      <c r="K62" s="44">
        <f t="shared" si="12"/>
        <v>2.4533698880832402</v>
      </c>
      <c r="L62" s="44">
        <f t="shared" si="12"/>
        <v>0.49067397761664799</v>
      </c>
      <c r="M62" s="44">
        <f t="shared" si="12"/>
        <v>2.4500000000000002</v>
      </c>
      <c r="N62" s="44">
        <f t="shared" si="12"/>
        <v>0</v>
      </c>
      <c r="O62" s="44">
        <f t="shared" si="12"/>
        <v>0</v>
      </c>
      <c r="P62" s="44">
        <f t="shared" si="12"/>
        <v>2.4500000000000002</v>
      </c>
      <c r="Q62" s="44">
        <f t="shared" si="12"/>
        <v>0</v>
      </c>
      <c r="R62" s="30" t="s">
        <v>73</v>
      </c>
      <c r="S62" s="30">
        <f>M62-H62</f>
        <v>-0.49404386569989001</v>
      </c>
      <c r="T62" s="31">
        <f>S62/H62</f>
        <v>-0.16781131268315547</v>
      </c>
      <c r="U62" s="30">
        <f>N62-I62</f>
        <v>0</v>
      </c>
      <c r="V62" s="31">
        <v>0</v>
      </c>
      <c r="W62" s="30">
        <f>O62-J62</f>
        <v>0</v>
      </c>
      <c r="X62" s="31">
        <f>W62/K62</f>
        <v>0</v>
      </c>
      <c r="Y62" s="30">
        <f>P62-K62</f>
        <v>-3.3698880832400135E-3</v>
      </c>
      <c r="Z62" s="31">
        <f>Y62/K62</f>
        <v>-1.3735752197858869E-3</v>
      </c>
      <c r="AA62" s="30">
        <f>Q62-L62</f>
        <v>-0.49067397761664799</v>
      </c>
      <c r="AB62" s="31">
        <f>AA62/L62</f>
        <v>-1</v>
      </c>
      <c r="AC62" s="39"/>
    </row>
    <row r="63" spans="1:29" ht="90" hidden="1" x14ac:dyDescent="0.25">
      <c r="A63" s="25" t="s">
        <v>186</v>
      </c>
      <c r="B63" s="26" t="s">
        <v>187</v>
      </c>
      <c r="C63" s="25" t="s">
        <v>188</v>
      </c>
      <c r="D63" s="46">
        <v>4.32</v>
      </c>
      <c r="E63" s="53" t="s">
        <v>73</v>
      </c>
      <c r="F63" s="51">
        <v>0</v>
      </c>
      <c r="G63" s="50">
        <v>0</v>
      </c>
      <c r="H63" s="33" t="s">
        <v>73</v>
      </c>
      <c r="I63" s="33" t="s">
        <v>73</v>
      </c>
      <c r="J63" s="33" t="s">
        <v>73</v>
      </c>
      <c r="K63" s="33" t="s">
        <v>73</v>
      </c>
      <c r="L63" s="33" t="s">
        <v>73</v>
      </c>
      <c r="M63" s="33" t="s">
        <v>73</v>
      </c>
      <c r="N63" s="33" t="s">
        <v>73</v>
      </c>
      <c r="O63" s="33" t="s">
        <v>73</v>
      </c>
      <c r="P63" s="33" t="s">
        <v>73</v>
      </c>
      <c r="Q63" s="33" t="s">
        <v>73</v>
      </c>
      <c r="R63" s="36" t="s">
        <v>73</v>
      </c>
      <c r="S63" s="33" t="s">
        <v>73</v>
      </c>
      <c r="T63" s="33" t="s">
        <v>73</v>
      </c>
      <c r="U63" s="33" t="s">
        <v>73</v>
      </c>
      <c r="V63" s="33" t="s">
        <v>73</v>
      </c>
      <c r="W63" s="33" t="s">
        <v>73</v>
      </c>
      <c r="X63" s="33" t="s">
        <v>73</v>
      </c>
      <c r="Y63" s="33" t="s">
        <v>73</v>
      </c>
      <c r="Z63" s="33" t="s">
        <v>73</v>
      </c>
      <c r="AA63" s="33" t="s">
        <v>73</v>
      </c>
      <c r="AB63" s="33" t="s">
        <v>73</v>
      </c>
      <c r="AC63" s="54"/>
    </row>
    <row r="64" spans="1:29" ht="67.5" x14ac:dyDescent="0.25">
      <c r="A64" s="25" t="s">
        <v>224</v>
      </c>
      <c r="B64" s="26" t="s">
        <v>225</v>
      </c>
      <c r="C64" s="25" t="s">
        <v>226</v>
      </c>
      <c r="D64" s="46">
        <v>14.090447213633199</v>
      </c>
      <c r="E64" s="53" t="s">
        <v>73</v>
      </c>
      <c r="F64" s="51">
        <v>0</v>
      </c>
      <c r="G64" s="36">
        <v>14.090447213633199</v>
      </c>
      <c r="H64" s="33">
        <v>2.9440438656998902</v>
      </c>
      <c r="I64" s="33">
        <v>0</v>
      </c>
      <c r="J64" s="33">
        <v>0</v>
      </c>
      <c r="K64" s="33">
        <v>2.4533698880832402</v>
      </c>
      <c r="L64" s="33">
        <v>0.49067397761664799</v>
      </c>
      <c r="M64" s="33">
        <v>2.4500000000000002</v>
      </c>
      <c r="N64" s="33">
        <v>0</v>
      </c>
      <c r="O64" s="33">
        <v>0</v>
      </c>
      <c r="P64" s="33">
        <f>+M64</f>
        <v>2.4500000000000002</v>
      </c>
      <c r="Q64" s="33">
        <v>0</v>
      </c>
      <c r="R64" s="36">
        <f>G64-H64</f>
        <v>11.146403347933308</v>
      </c>
      <c r="S64" s="33">
        <f>M64-H64</f>
        <v>-0.49404386569989001</v>
      </c>
      <c r="T64" s="33">
        <f>S64/H64</f>
        <v>-0.16781131268315547</v>
      </c>
      <c r="U64" s="33">
        <f>N64-I64</f>
        <v>0</v>
      </c>
      <c r="V64" s="33">
        <v>0</v>
      </c>
      <c r="W64" s="33">
        <f>O64-J64</f>
        <v>0</v>
      </c>
      <c r="X64" s="33">
        <f>W64/K64</f>
        <v>0</v>
      </c>
      <c r="Y64" s="33">
        <f>P64-K64</f>
        <v>-3.3698880832400135E-3</v>
      </c>
      <c r="Z64" s="33">
        <f>Y64/K64</f>
        <v>-1.3735752197858869E-3</v>
      </c>
      <c r="AA64" s="33">
        <f>Q64-L64</f>
        <v>-0.49067397761664799</v>
      </c>
      <c r="AB64" s="34">
        <f>AA64/L64</f>
        <v>-1</v>
      </c>
      <c r="AC64" s="54"/>
    </row>
    <row r="65" spans="1:29" ht="52.5" hidden="1" x14ac:dyDescent="0.25">
      <c r="A65" s="23" t="s">
        <v>81</v>
      </c>
      <c r="B65" s="24" t="s">
        <v>125</v>
      </c>
      <c r="C65" s="23" t="s">
        <v>31</v>
      </c>
      <c r="D65" s="44" t="s">
        <v>73</v>
      </c>
      <c r="E65" s="56" t="s">
        <v>73</v>
      </c>
      <c r="F65" s="48" t="s">
        <v>73</v>
      </c>
      <c r="G65" s="30" t="s">
        <v>73</v>
      </c>
      <c r="H65" s="30" t="s">
        <v>73</v>
      </c>
      <c r="I65" s="30" t="s">
        <v>73</v>
      </c>
      <c r="J65" s="30" t="s">
        <v>73</v>
      </c>
      <c r="K65" s="30" t="s">
        <v>73</v>
      </c>
      <c r="L65" s="30" t="s">
        <v>73</v>
      </c>
      <c r="M65" s="30" t="s">
        <v>73</v>
      </c>
      <c r="N65" s="30" t="s">
        <v>73</v>
      </c>
      <c r="O65" s="30" t="s">
        <v>73</v>
      </c>
      <c r="P65" s="30" t="s">
        <v>73</v>
      </c>
      <c r="Q65" s="30" t="s">
        <v>73</v>
      </c>
      <c r="R65" s="30" t="s">
        <v>73</v>
      </c>
      <c r="S65" s="30" t="s">
        <v>73</v>
      </c>
      <c r="T65" s="30" t="s">
        <v>73</v>
      </c>
      <c r="U65" s="30" t="s">
        <v>73</v>
      </c>
      <c r="V65" s="30" t="s">
        <v>73</v>
      </c>
      <c r="W65" s="30" t="s">
        <v>73</v>
      </c>
      <c r="X65" s="30" t="s">
        <v>73</v>
      </c>
      <c r="Y65" s="30" t="s">
        <v>73</v>
      </c>
      <c r="Z65" s="30" t="s">
        <v>73</v>
      </c>
      <c r="AA65" s="30" t="s">
        <v>73</v>
      </c>
      <c r="AB65" s="30" t="s">
        <v>73</v>
      </c>
      <c r="AC65" s="39"/>
    </row>
    <row r="66" spans="1:29" ht="42" hidden="1" x14ac:dyDescent="0.25">
      <c r="A66" s="23" t="s">
        <v>82</v>
      </c>
      <c r="B66" s="24" t="s">
        <v>126</v>
      </c>
      <c r="C66" s="23" t="s">
        <v>31</v>
      </c>
      <c r="D66" s="44" t="s">
        <v>73</v>
      </c>
      <c r="E66" s="56" t="s">
        <v>73</v>
      </c>
      <c r="F66" s="48" t="s">
        <v>73</v>
      </c>
      <c r="G66" s="30" t="s">
        <v>73</v>
      </c>
      <c r="H66" s="30" t="s">
        <v>73</v>
      </c>
      <c r="I66" s="30" t="s">
        <v>73</v>
      </c>
      <c r="J66" s="30" t="s">
        <v>73</v>
      </c>
      <c r="K66" s="30" t="s">
        <v>73</v>
      </c>
      <c r="L66" s="30" t="s">
        <v>73</v>
      </c>
      <c r="M66" s="30" t="s">
        <v>73</v>
      </c>
      <c r="N66" s="30" t="s">
        <v>73</v>
      </c>
      <c r="O66" s="30" t="s">
        <v>73</v>
      </c>
      <c r="P66" s="30" t="s">
        <v>73</v>
      </c>
      <c r="Q66" s="30" t="s">
        <v>73</v>
      </c>
      <c r="R66" s="30" t="s">
        <v>73</v>
      </c>
      <c r="S66" s="30" t="s">
        <v>73</v>
      </c>
      <c r="T66" s="30" t="s">
        <v>73</v>
      </c>
      <c r="U66" s="30" t="s">
        <v>73</v>
      </c>
      <c r="V66" s="30" t="s">
        <v>73</v>
      </c>
      <c r="W66" s="30" t="s">
        <v>73</v>
      </c>
      <c r="X66" s="30" t="s">
        <v>73</v>
      </c>
      <c r="Y66" s="30" t="s">
        <v>73</v>
      </c>
      <c r="Z66" s="30" t="s">
        <v>73</v>
      </c>
      <c r="AA66" s="30" t="s">
        <v>73</v>
      </c>
      <c r="AB66" s="30" t="s">
        <v>73</v>
      </c>
      <c r="AC66" s="39"/>
    </row>
    <row r="67" spans="1:29" ht="42" hidden="1" x14ac:dyDescent="0.25">
      <c r="A67" s="23" t="s">
        <v>83</v>
      </c>
      <c r="B67" s="24" t="s">
        <v>127</v>
      </c>
      <c r="C67" s="23" t="s">
        <v>31</v>
      </c>
      <c r="D67" s="44" t="s">
        <v>73</v>
      </c>
      <c r="E67" s="56" t="s">
        <v>73</v>
      </c>
      <c r="F67" s="48" t="s">
        <v>73</v>
      </c>
      <c r="G67" s="30" t="s">
        <v>73</v>
      </c>
      <c r="H67" s="30" t="s">
        <v>73</v>
      </c>
      <c r="I67" s="30" t="s">
        <v>73</v>
      </c>
      <c r="J67" s="30" t="s">
        <v>73</v>
      </c>
      <c r="K67" s="30" t="s">
        <v>73</v>
      </c>
      <c r="L67" s="30" t="s">
        <v>73</v>
      </c>
      <c r="M67" s="30" t="s">
        <v>73</v>
      </c>
      <c r="N67" s="30" t="s">
        <v>73</v>
      </c>
      <c r="O67" s="30" t="s">
        <v>73</v>
      </c>
      <c r="P67" s="30" t="s">
        <v>73</v>
      </c>
      <c r="Q67" s="30" t="s">
        <v>73</v>
      </c>
      <c r="R67" s="30" t="s">
        <v>73</v>
      </c>
      <c r="S67" s="30" t="s">
        <v>73</v>
      </c>
      <c r="T67" s="30" t="s">
        <v>73</v>
      </c>
      <c r="U67" s="30" t="s">
        <v>73</v>
      </c>
      <c r="V67" s="30" t="s">
        <v>73</v>
      </c>
      <c r="W67" s="30" t="s">
        <v>73</v>
      </c>
      <c r="X67" s="30" t="s">
        <v>73</v>
      </c>
      <c r="Y67" s="30" t="s">
        <v>73</v>
      </c>
      <c r="Z67" s="30" t="s">
        <v>73</v>
      </c>
      <c r="AA67" s="30" t="s">
        <v>73</v>
      </c>
      <c r="AB67" s="30" t="s">
        <v>73</v>
      </c>
      <c r="AC67" s="39"/>
    </row>
    <row r="68" spans="1:29" ht="42" hidden="1" x14ac:dyDescent="0.25">
      <c r="A68" s="23" t="s">
        <v>84</v>
      </c>
      <c r="B68" s="24" t="s">
        <v>128</v>
      </c>
      <c r="C68" s="23" t="s">
        <v>31</v>
      </c>
      <c r="D68" s="44" t="s">
        <v>73</v>
      </c>
      <c r="E68" s="56" t="s">
        <v>73</v>
      </c>
      <c r="F68" s="48" t="s">
        <v>73</v>
      </c>
      <c r="G68" s="30" t="s">
        <v>73</v>
      </c>
      <c r="H68" s="30" t="s">
        <v>73</v>
      </c>
      <c r="I68" s="30" t="s">
        <v>73</v>
      </c>
      <c r="J68" s="30" t="s">
        <v>73</v>
      </c>
      <c r="K68" s="30" t="s">
        <v>73</v>
      </c>
      <c r="L68" s="30" t="s">
        <v>73</v>
      </c>
      <c r="M68" s="30" t="s">
        <v>73</v>
      </c>
      <c r="N68" s="30" t="s">
        <v>73</v>
      </c>
      <c r="O68" s="30" t="s">
        <v>73</v>
      </c>
      <c r="P68" s="30" t="s">
        <v>73</v>
      </c>
      <c r="Q68" s="30" t="s">
        <v>73</v>
      </c>
      <c r="R68" s="30" t="s">
        <v>73</v>
      </c>
      <c r="S68" s="30" t="s">
        <v>73</v>
      </c>
      <c r="T68" s="30" t="s">
        <v>73</v>
      </c>
      <c r="U68" s="30" t="s">
        <v>73</v>
      </c>
      <c r="V68" s="30" t="s">
        <v>73</v>
      </c>
      <c r="W68" s="30" t="s">
        <v>73</v>
      </c>
      <c r="X68" s="30" t="s">
        <v>73</v>
      </c>
      <c r="Y68" s="30" t="s">
        <v>73</v>
      </c>
      <c r="Z68" s="30" t="s">
        <v>73</v>
      </c>
      <c r="AA68" s="30" t="s">
        <v>73</v>
      </c>
      <c r="AB68" s="30" t="s">
        <v>73</v>
      </c>
      <c r="AC68" s="39"/>
    </row>
    <row r="69" spans="1:29" ht="31.5" hidden="1" x14ac:dyDescent="0.25">
      <c r="A69" s="23" t="s">
        <v>85</v>
      </c>
      <c r="B69" s="24" t="s">
        <v>129</v>
      </c>
      <c r="C69" s="23" t="s">
        <v>31</v>
      </c>
      <c r="D69" s="44" t="s">
        <v>73</v>
      </c>
      <c r="E69" s="56" t="s">
        <v>73</v>
      </c>
      <c r="F69" s="48" t="s">
        <v>73</v>
      </c>
      <c r="G69" s="30" t="s">
        <v>73</v>
      </c>
      <c r="H69" s="30" t="s">
        <v>73</v>
      </c>
      <c r="I69" s="30" t="s">
        <v>73</v>
      </c>
      <c r="J69" s="30" t="s">
        <v>73</v>
      </c>
      <c r="K69" s="30" t="s">
        <v>73</v>
      </c>
      <c r="L69" s="30" t="s">
        <v>73</v>
      </c>
      <c r="M69" s="30" t="s">
        <v>73</v>
      </c>
      <c r="N69" s="30" t="s">
        <v>73</v>
      </c>
      <c r="O69" s="30" t="s">
        <v>73</v>
      </c>
      <c r="P69" s="30" t="s">
        <v>73</v>
      </c>
      <c r="Q69" s="30" t="s">
        <v>73</v>
      </c>
      <c r="R69" s="30" t="s">
        <v>73</v>
      </c>
      <c r="S69" s="30" t="s">
        <v>73</v>
      </c>
      <c r="T69" s="30" t="s">
        <v>73</v>
      </c>
      <c r="U69" s="30" t="s">
        <v>73</v>
      </c>
      <c r="V69" s="30" t="s">
        <v>73</v>
      </c>
      <c r="W69" s="30" t="s">
        <v>73</v>
      </c>
      <c r="X69" s="30" t="s">
        <v>73</v>
      </c>
      <c r="Y69" s="30" t="s">
        <v>73</v>
      </c>
      <c r="Z69" s="30" t="s">
        <v>73</v>
      </c>
      <c r="AA69" s="30" t="s">
        <v>73</v>
      </c>
      <c r="AB69" s="30" t="s">
        <v>73</v>
      </c>
      <c r="AC69" s="39"/>
    </row>
    <row r="70" spans="1:29" ht="42" hidden="1" x14ac:dyDescent="0.25">
      <c r="A70" s="23" t="s">
        <v>86</v>
      </c>
      <c r="B70" s="24" t="s">
        <v>130</v>
      </c>
      <c r="C70" s="23" t="s">
        <v>31</v>
      </c>
      <c r="D70" s="44" t="s">
        <v>73</v>
      </c>
      <c r="E70" s="56" t="s">
        <v>73</v>
      </c>
      <c r="F70" s="48" t="s">
        <v>73</v>
      </c>
      <c r="G70" s="30" t="s">
        <v>73</v>
      </c>
      <c r="H70" s="30" t="s">
        <v>73</v>
      </c>
      <c r="I70" s="30" t="s">
        <v>73</v>
      </c>
      <c r="J70" s="30" t="s">
        <v>73</v>
      </c>
      <c r="K70" s="30" t="s">
        <v>73</v>
      </c>
      <c r="L70" s="30" t="s">
        <v>73</v>
      </c>
      <c r="M70" s="30" t="s">
        <v>73</v>
      </c>
      <c r="N70" s="30" t="s">
        <v>73</v>
      </c>
      <c r="O70" s="30" t="s">
        <v>73</v>
      </c>
      <c r="P70" s="30" t="s">
        <v>73</v>
      </c>
      <c r="Q70" s="30" t="s">
        <v>73</v>
      </c>
      <c r="R70" s="30" t="s">
        <v>73</v>
      </c>
      <c r="S70" s="30" t="s">
        <v>73</v>
      </c>
      <c r="T70" s="30" t="s">
        <v>73</v>
      </c>
      <c r="U70" s="30" t="s">
        <v>73</v>
      </c>
      <c r="V70" s="30" t="s">
        <v>73</v>
      </c>
      <c r="W70" s="30" t="s">
        <v>73</v>
      </c>
      <c r="X70" s="30" t="s">
        <v>73</v>
      </c>
      <c r="Y70" s="30" t="s">
        <v>73</v>
      </c>
      <c r="Z70" s="30" t="s">
        <v>73</v>
      </c>
      <c r="AA70" s="30" t="s">
        <v>73</v>
      </c>
      <c r="AB70" s="30" t="s">
        <v>73</v>
      </c>
      <c r="AC70" s="42"/>
    </row>
    <row r="71" spans="1:29" ht="52.5" hidden="1" x14ac:dyDescent="0.25">
      <c r="A71" s="23" t="s">
        <v>131</v>
      </c>
      <c r="B71" s="24" t="s">
        <v>132</v>
      </c>
      <c r="C71" s="23" t="s">
        <v>31</v>
      </c>
      <c r="D71" s="44" t="s">
        <v>73</v>
      </c>
      <c r="E71" s="56" t="s">
        <v>73</v>
      </c>
      <c r="F71" s="48" t="s">
        <v>73</v>
      </c>
      <c r="G71" s="30" t="s">
        <v>73</v>
      </c>
      <c r="H71" s="30" t="s">
        <v>73</v>
      </c>
      <c r="I71" s="30" t="s">
        <v>73</v>
      </c>
      <c r="J71" s="30" t="s">
        <v>73</v>
      </c>
      <c r="K71" s="30" t="s">
        <v>73</v>
      </c>
      <c r="L71" s="30" t="s">
        <v>73</v>
      </c>
      <c r="M71" s="30" t="s">
        <v>73</v>
      </c>
      <c r="N71" s="30" t="s">
        <v>73</v>
      </c>
      <c r="O71" s="30" t="s">
        <v>73</v>
      </c>
      <c r="P71" s="30" t="s">
        <v>73</v>
      </c>
      <c r="Q71" s="30" t="s">
        <v>73</v>
      </c>
      <c r="R71" s="30" t="s">
        <v>73</v>
      </c>
      <c r="S71" s="30" t="s">
        <v>73</v>
      </c>
      <c r="T71" s="30" t="s">
        <v>73</v>
      </c>
      <c r="U71" s="30" t="s">
        <v>73</v>
      </c>
      <c r="V71" s="30" t="s">
        <v>73</v>
      </c>
      <c r="W71" s="30" t="s">
        <v>73</v>
      </c>
      <c r="X71" s="30" t="s">
        <v>73</v>
      </c>
      <c r="Y71" s="30" t="s">
        <v>73</v>
      </c>
      <c r="Z71" s="30" t="s">
        <v>73</v>
      </c>
      <c r="AA71" s="30" t="s">
        <v>73</v>
      </c>
      <c r="AB71" s="30" t="s">
        <v>73</v>
      </c>
      <c r="AC71" s="42"/>
    </row>
    <row r="72" spans="1:29" ht="52.5" hidden="1" x14ac:dyDescent="0.25">
      <c r="A72" s="23" t="s">
        <v>133</v>
      </c>
      <c r="B72" s="24" t="s">
        <v>134</v>
      </c>
      <c r="C72" s="23" t="s">
        <v>31</v>
      </c>
      <c r="D72" s="44" t="s">
        <v>73</v>
      </c>
      <c r="E72" s="56" t="s">
        <v>73</v>
      </c>
      <c r="F72" s="48" t="s">
        <v>73</v>
      </c>
      <c r="G72" s="30" t="s">
        <v>73</v>
      </c>
      <c r="H72" s="30" t="s">
        <v>73</v>
      </c>
      <c r="I72" s="30" t="s">
        <v>73</v>
      </c>
      <c r="J72" s="30" t="s">
        <v>73</v>
      </c>
      <c r="K72" s="30" t="s">
        <v>73</v>
      </c>
      <c r="L72" s="30" t="s">
        <v>73</v>
      </c>
      <c r="M72" s="30" t="s">
        <v>73</v>
      </c>
      <c r="N72" s="30" t="s">
        <v>73</v>
      </c>
      <c r="O72" s="30" t="s">
        <v>73</v>
      </c>
      <c r="P72" s="30" t="s">
        <v>73</v>
      </c>
      <c r="Q72" s="30" t="s">
        <v>73</v>
      </c>
      <c r="R72" s="30" t="s">
        <v>73</v>
      </c>
      <c r="S72" s="30" t="s">
        <v>73</v>
      </c>
      <c r="T72" s="30" t="s">
        <v>73</v>
      </c>
      <c r="U72" s="30" t="s">
        <v>73</v>
      </c>
      <c r="V72" s="30" t="s">
        <v>73</v>
      </c>
      <c r="W72" s="30" t="s">
        <v>73</v>
      </c>
      <c r="X72" s="30" t="s">
        <v>73</v>
      </c>
      <c r="Y72" s="30" t="s">
        <v>73</v>
      </c>
      <c r="Z72" s="30" t="s">
        <v>73</v>
      </c>
      <c r="AA72" s="30" t="s">
        <v>73</v>
      </c>
      <c r="AB72" s="30" t="s">
        <v>73</v>
      </c>
      <c r="AC72" s="39"/>
    </row>
    <row r="73" spans="1:29" ht="52.5" hidden="1" x14ac:dyDescent="0.25">
      <c r="A73" s="23" t="s">
        <v>135</v>
      </c>
      <c r="B73" s="24" t="s">
        <v>136</v>
      </c>
      <c r="C73" s="23" t="s">
        <v>31</v>
      </c>
      <c r="D73" s="44" t="s">
        <v>73</v>
      </c>
      <c r="E73" s="56" t="s">
        <v>73</v>
      </c>
      <c r="F73" s="48" t="s">
        <v>73</v>
      </c>
      <c r="G73" s="30" t="s">
        <v>73</v>
      </c>
      <c r="H73" s="30" t="s">
        <v>73</v>
      </c>
      <c r="I73" s="30" t="s">
        <v>73</v>
      </c>
      <c r="J73" s="30" t="s">
        <v>73</v>
      </c>
      <c r="K73" s="30" t="s">
        <v>73</v>
      </c>
      <c r="L73" s="30" t="s">
        <v>73</v>
      </c>
      <c r="M73" s="30" t="s">
        <v>73</v>
      </c>
      <c r="N73" s="30" t="s">
        <v>73</v>
      </c>
      <c r="O73" s="30" t="s">
        <v>73</v>
      </c>
      <c r="P73" s="30" t="s">
        <v>73</v>
      </c>
      <c r="Q73" s="30" t="s">
        <v>73</v>
      </c>
      <c r="R73" s="30" t="s">
        <v>73</v>
      </c>
      <c r="S73" s="30" t="s">
        <v>73</v>
      </c>
      <c r="T73" s="30" t="s">
        <v>73</v>
      </c>
      <c r="U73" s="30" t="s">
        <v>73</v>
      </c>
      <c r="V73" s="30" t="s">
        <v>73</v>
      </c>
      <c r="W73" s="30" t="s">
        <v>73</v>
      </c>
      <c r="X73" s="30" t="s">
        <v>73</v>
      </c>
      <c r="Y73" s="30" t="s">
        <v>73</v>
      </c>
      <c r="Z73" s="30" t="s">
        <v>73</v>
      </c>
      <c r="AA73" s="30" t="s">
        <v>73</v>
      </c>
      <c r="AB73" s="30" t="s">
        <v>73</v>
      </c>
      <c r="AC73" s="42"/>
    </row>
    <row r="74" spans="1:29" ht="52.5" hidden="1" x14ac:dyDescent="0.25">
      <c r="A74" s="23" t="s">
        <v>137</v>
      </c>
      <c r="B74" s="24" t="s">
        <v>138</v>
      </c>
      <c r="C74" s="23" t="s">
        <v>31</v>
      </c>
      <c r="D74" s="44" t="s">
        <v>73</v>
      </c>
      <c r="E74" s="56" t="s">
        <v>73</v>
      </c>
      <c r="F74" s="48" t="s">
        <v>73</v>
      </c>
      <c r="G74" s="30" t="s">
        <v>73</v>
      </c>
      <c r="H74" s="30" t="s">
        <v>73</v>
      </c>
      <c r="I74" s="30" t="s">
        <v>73</v>
      </c>
      <c r="J74" s="30" t="s">
        <v>73</v>
      </c>
      <c r="K74" s="30" t="s">
        <v>73</v>
      </c>
      <c r="L74" s="30" t="s">
        <v>73</v>
      </c>
      <c r="M74" s="30" t="s">
        <v>73</v>
      </c>
      <c r="N74" s="30" t="s">
        <v>73</v>
      </c>
      <c r="O74" s="30" t="s">
        <v>73</v>
      </c>
      <c r="P74" s="30" t="s">
        <v>73</v>
      </c>
      <c r="Q74" s="30" t="s">
        <v>73</v>
      </c>
      <c r="R74" s="30" t="s">
        <v>73</v>
      </c>
      <c r="S74" s="30" t="s">
        <v>73</v>
      </c>
      <c r="T74" s="30" t="s">
        <v>73</v>
      </c>
      <c r="U74" s="30" t="s">
        <v>73</v>
      </c>
      <c r="V74" s="30" t="s">
        <v>73</v>
      </c>
      <c r="W74" s="30" t="s">
        <v>73</v>
      </c>
      <c r="X74" s="30" t="s">
        <v>73</v>
      </c>
      <c r="Y74" s="30" t="s">
        <v>73</v>
      </c>
      <c r="Z74" s="30" t="s">
        <v>73</v>
      </c>
      <c r="AA74" s="30" t="s">
        <v>73</v>
      </c>
      <c r="AB74" s="30" t="s">
        <v>73</v>
      </c>
      <c r="AC74" s="42"/>
    </row>
    <row r="75" spans="1:29" ht="63" hidden="1" x14ac:dyDescent="0.25">
      <c r="A75" s="23" t="s">
        <v>87</v>
      </c>
      <c r="B75" s="24" t="s">
        <v>139</v>
      </c>
      <c r="C75" s="23" t="s">
        <v>31</v>
      </c>
      <c r="D75" s="44" t="s">
        <v>73</v>
      </c>
      <c r="E75" s="56" t="s">
        <v>73</v>
      </c>
      <c r="F75" s="48" t="s">
        <v>73</v>
      </c>
      <c r="G75" s="30" t="s">
        <v>73</v>
      </c>
      <c r="H75" s="30" t="s">
        <v>73</v>
      </c>
      <c r="I75" s="30" t="s">
        <v>73</v>
      </c>
      <c r="J75" s="30" t="s">
        <v>73</v>
      </c>
      <c r="K75" s="30" t="s">
        <v>73</v>
      </c>
      <c r="L75" s="30" t="s">
        <v>73</v>
      </c>
      <c r="M75" s="30" t="s">
        <v>73</v>
      </c>
      <c r="N75" s="30" t="s">
        <v>73</v>
      </c>
      <c r="O75" s="30" t="s">
        <v>73</v>
      </c>
      <c r="P75" s="30" t="s">
        <v>73</v>
      </c>
      <c r="Q75" s="30" t="s">
        <v>73</v>
      </c>
      <c r="R75" s="30" t="s">
        <v>73</v>
      </c>
      <c r="S75" s="30" t="s">
        <v>73</v>
      </c>
      <c r="T75" s="30" t="s">
        <v>73</v>
      </c>
      <c r="U75" s="30" t="s">
        <v>73</v>
      </c>
      <c r="V75" s="30" t="s">
        <v>73</v>
      </c>
      <c r="W75" s="30" t="s">
        <v>73</v>
      </c>
      <c r="X75" s="30" t="s">
        <v>73</v>
      </c>
      <c r="Y75" s="30" t="s">
        <v>73</v>
      </c>
      <c r="Z75" s="30" t="s">
        <v>73</v>
      </c>
      <c r="AA75" s="30" t="s">
        <v>73</v>
      </c>
      <c r="AB75" s="30" t="s">
        <v>73</v>
      </c>
      <c r="AC75" s="42"/>
    </row>
    <row r="76" spans="1:29" ht="42" hidden="1" x14ac:dyDescent="0.25">
      <c r="A76" s="23" t="s">
        <v>88</v>
      </c>
      <c r="B76" s="24" t="s">
        <v>140</v>
      </c>
      <c r="C76" s="23" t="s">
        <v>31</v>
      </c>
      <c r="D76" s="44" t="s">
        <v>73</v>
      </c>
      <c r="E76" s="56" t="s">
        <v>73</v>
      </c>
      <c r="F76" s="48" t="s">
        <v>73</v>
      </c>
      <c r="G76" s="30" t="s">
        <v>73</v>
      </c>
      <c r="H76" s="30" t="s">
        <v>73</v>
      </c>
      <c r="I76" s="30" t="s">
        <v>73</v>
      </c>
      <c r="J76" s="30" t="s">
        <v>73</v>
      </c>
      <c r="K76" s="30" t="s">
        <v>73</v>
      </c>
      <c r="L76" s="30" t="s">
        <v>73</v>
      </c>
      <c r="M76" s="30" t="s">
        <v>73</v>
      </c>
      <c r="N76" s="30" t="s">
        <v>73</v>
      </c>
      <c r="O76" s="30" t="s">
        <v>73</v>
      </c>
      <c r="P76" s="30" t="s">
        <v>73</v>
      </c>
      <c r="Q76" s="30" t="s">
        <v>73</v>
      </c>
      <c r="R76" s="30" t="s">
        <v>73</v>
      </c>
      <c r="S76" s="30" t="s">
        <v>73</v>
      </c>
      <c r="T76" s="30" t="s">
        <v>73</v>
      </c>
      <c r="U76" s="30" t="s">
        <v>73</v>
      </c>
      <c r="V76" s="30" t="s">
        <v>73</v>
      </c>
      <c r="W76" s="30" t="s">
        <v>73</v>
      </c>
      <c r="X76" s="30" t="s">
        <v>73</v>
      </c>
      <c r="Y76" s="30" t="s">
        <v>73</v>
      </c>
      <c r="Z76" s="30" t="s">
        <v>73</v>
      </c>
      <c r="AA76" s="30" t="s">
        <v>73</v>
      </c>
      <c r="AB76" s="30" t="s">
        <v>73</v>
      </c>
      <c r="AC76" s="42"/>
    </row>
    <row r="77" spans="1:29" ht="63" hidden="1" x14ac:dyDescent="0.25">
      <c r="A77" s="23" t="s">
        <v>141</v>
      </c>
      <c r="B77" s="24" t="s">
        <v>142</v>
      </c>
      <c r="C77" s="23" t="s">
        <v>31</v>
      </c>
      <c r="D77" s="44" t="s">
        <v>73</v>
      </c>
      <c r="E77" s="56" t="s">
        <v>73</v>
      </c>
      <c r="F77" s="48" t="s">
        <v>73</v>
      </c>
      <c r="G77" s="30" t="s">
        <v>73</v>
      </c>
      <c r="H77" s="30" t="s">
        <v>73</v>
      </c>
      <c r="I77" s="30" t="s">
        <v>73</v>
      </c>
      <c r="J77" s="30" t="s">
        <v>73</v>
      </c>
      <c r="K77" s="30" t="s">
        <v>73</v>
      </c>
      <c r="L77" s="30" t="s">
        <v>73</v>
      </c>
      <c r="M77" s="30" t="s">
        <v>73</v>
      </c>
      <c r="N77" s="30" t="s">
        <v>73</v>
      </c>
      <c r="O77" s="30" t="s">
        <v>73</v>
      </c>
      <c r="P77" s="30" t="s">
        <v>73</v>
      </c>
      <c r="Q77" s="30" t="s">
        <v>73</v>
      </c>
      <c r="R77" s="30" t="s">
        <v>73</v>
      </c>
      <c r="S77" s="30" t="s">
        <v>73</v>
      </c>
      <c r="T77" s="30" t="s">
        <v>73</v>
      </c>
      <c r="U77" s="30" t="s">
        <v>73</v>
      </c>
      <c r="V77" s="30" t="s">
        <v>73</v>
      </c>
      <c r="W77" s="30" t="s">
        <v>73</v>
      </c>
      <c r="X77" s="30" t="s">
        <v>73</v>
      </c>
      <c r="Y77" s="30" t="s">
        <v>73</v>
      </c>
      <c r="Z77" s="30" t="s">
        <v>73</v>
      </c>
      <c r="AA77" s="30" t="s">
        <v>73</v>
      </c>
      <c r="AB77" s="30" t="s">
        <v>73</v>
      </c>
      <c r="AC77" s="42"/>
    </row>
    <row r="78" spans="1:29" ht="73.5" hidden="1" x14ac:dyDescent="0.25">
      <c r="A78" s="23" t="s">
        <v>89</v>
      </c>
      <c r="B78" s="24" t="s">
        <v>143</v>
      </c>
      <c r="C78" s="23" t="s">
        <v>31</v>
      </c>
      <c r="D78" s="44" t="s">
        <v>73</v>
      </c>
      <c r="E78" s="56" t="s">
        <v>73</v>
      </c>
      <c r="F78" s="48" t="s">
        <v>73</v>
      </c>
      <c r="G78" s="30" t="s">
        <v>73</v>
      </c>
      <c r="H78" s="30" t="s">
        <v>73</v>
      </c>
      <c r="I78" s="30" t="s">
        <v>73</v>
      </c>
      <c r="J78" s="30" t="s">
        <v>73</v>
      </c>
      <c r="K78" s="30" t="s">
        <v>73</v>
      </c>
      <c r="L78" s="30" t="s">
        <v>73</v>
      </c>
      <c r="M78" s="30" t="s">
        <v>73</v>
      </c>
      <c r="N78" s="30" t="s">
        <v>73</v>
      </c>
      <c r="O78" s="30" t="s">
        <v>73</v>
      </c>
      <c r="P78" s="30" t="s">
        <v>73</v>
      </c>
      <c r="Q78" s="30" t="s">
        <v>73</v>
      </c>
      <c r="R78" s="30" t="s">
        <v>73</v>
      </c>
      <c r="S78" s="30" t="s">
        <v>73</v>
      </c>
      <c r="T78" s="30" t="s">
        <v>73</v>
      </c>
      <c r="U78" s="30" t="s">
        <v>73</v>
      </c>
      <c r="V78" s="30" t="s">
        <v>73</v>
      </c>
      <c r="W78" s="30" t="s">
        <v>73</v>
      </c>
      <c r="X78" s="30" t="s">
        <v>73</v>
      </c>
      <c r="Y78" s="30" t="s">
        <v>73</v>
      </c>
      <c r="Z78" s="30" t="s">
        <v>73</v>
      </c>
      <c r="AA78" s="30" t="s">
        <v>73</v>
      </c>
      <c r="AB78" s="30" t="s">
        <v>73</v>
      </c>
      <c r="AC78" s="42"/>
    </row>
    <row r="79" spans="1:29" ht="63" hidden="1" x14ac:dyDescent="0.25">
      <c r="A79" s="23" t="s">
        <v>90</v>
      </c>
      <c r="B79" s="24" t="s">
        <v>144</v>
      </c>
      <c r="C79" s="23" t="s">
        <v>31</v>
      </c>
      <c r="D79" s="44" t="s">
        <v>73</v>
      </c>
      <c r="E79" s="56" t="s">
        <v>73</v>
      </c>
      <c r="F79" s="48" t="s">
        <v>73</v>
      </c>
      <c r="G79" s="30" t="s">
        <v>73</v>
      </c>
      <c r="H79" s="30" t="s">
        <v>73</v>
      </c>
      <c r="I79" s="30" t="s">
        <v>73</v>
      </c>
      <c r="J79" s="30" t="s">
        <v>73</v>
      </c>
      <c r="K79" s="30" t="s">
        <v>73</v>
      </c>
      <c r="L79" s="30" t="s">
        <v>73</v>
      </c>
      <c r="M79" s="30" t="s">
        <v>73</v>
      </c>
      <c r="N79" s="30" t="s">
        <v>73</v>
      </c>
      <c r="O79" s="30" t="s">
        <v>73</v>
      </c>
      <c r="P79" s="30" t="s">
        <v>73</v>
      </c>
      <c r="Q79" s="30" t="s">
        <v>73</v>
      </c>
      <c r="R79" s="30" t="s">
        <v>73</v>
      </c>
      <c r="S79" s="30" t="s">
        <v>73</v>
      </c>
      <c r="T79" s="30" t="s">
        <v>73</v>
      </c>
      <c r="U79" s="30" t="s">
        <v>73</v>
      </c>
      <c r="V79" s="30" t="s">
        <v>73</v>
      </c>
      <c r="W79" s="30" t="s">
        <v>73</v>
      </c>
      <c r="X79" s="30" t="s">
        <v>73</v>
      </c>
      <c r="Y79" s="30" t="s">
        <v>73</v>
      </c>
      <c r="Z79" s="30" t="s">
        <v>73</v>
      </c>
      <c r="AA79" s="30" t="s">
        <v>73</v>
      </c>
      <c r="AB79" s="30" t="s">
        <v>73</v>
      </c>
      <c r="AC79" s="42"/>
    </row>
    <row r="80" spans="1:29" ht="63" hidden="1" x14ac:dyDescent="0.25">
      <c r="A80" s="23" t="s">
        <v>91</v>
      </c>
      <c r="B80" s="24" t="s">
        <v>145</v>
      </c>
      <c r="C80" s="23" t="s">
        <v>31</v>
      </c>
      <c r="D80" s="44" t="s">
        <v>73</v>
      </c>
      <c r="E80" s="56" t="s">
        <v>73</v>
      </c>
      <c r="F80" s="48" t="s">
        <v>73</v>
      </c>
      <c r="G80" s="30" t="s">
        <v>73</v>
      </c>
      <c r="H80" s="30" t="s">
        <v>73</v>
      </c>
      <c r="I80" s="30" t="s">
        <v>73</v>
      </c>
      <c r="J80" s="30" t="s">
        <v>73</v>
      </c>
      <c r="K80" s="30" t="s">
        <v>73</v>
      </c>
      <c r="L80" s="30" t="s">
        <v>73</v>
      </c>
      <c r="M80" s="30" t="s">
        <v>73</v>
      </c>
      <c r="N80" s="30" t="s">
        <v>73</v>
      </c>
      <c r="O80" s="30" t="s">
        <v>73</v>
      </c>
      <c r="P80" s="30" t="s">
        <v>73</v>
      </c>
      <c r="Q80" s="30" t="s">
        <v>73</v>
      </c>
      <c r="R80" s="30" t="s">
        <v>73</v>
      </c>
      <c r="S80" s="30" t="s">
        <v>73</v>
      </c>
      <c r="T80" s="30" t="s">
        <v>73</v>
      </c>
      <c r="U80" s="30" t="s">
        <v>73</v>
      </c>
      <c r="V80" s="30" t="s">
        <v>73</v>
      </c>
      <c r="W80" s="30" t="s">
        <v>73</v>
      </c>
      <c r="X80" s="30" t="s">
        <v>73</v>
      </c>
      <c r="Y80" s="30" t="s">
        <v>73</v>
      </c>
      <c r="Z80" s="30" t="s">
        <v>73</v>
      </c>
      <c r="AA80" s="30" t="s">
        <v>73</v>
      </c>
      <c r="AB80" s="30" t="s">
        <v>73</v>
      </c>
      <c r="AC80" s="42"/>
    </row>
    <row r="81" spans="1:29" ht="52.5" hidden="1" x14ac:dyDescent="0.25">
      <c r="A81" s="23" t="s">
        <v>92</v>
      </c>
      <c r="B81" s="24" t="s">
        <v>65</v>
      </c>
      <c r="C81" s="23" t="s">
        <v>31</v>
      </c>
      <c r="D81" s="44" t="s">
        <v>73</v>
      </c>
      <c r="E81" s="56" t="s">
        <v>73</v>
      </c>
      <c r="F81" s="48" t="s">
        <v>73</v>
      </c>
      <c r="G81" s="30" t="s">
        <v>73</v>
      </c>
      <c r="H81" s="30" t="s">
        <v>73</v>
      </c>
      <c r="I81" s="30" t="s">
        <v>73</v>
      </c>
      <c r="J81" s="30" t="s">
        <v>73</v>
      </c>
      <c r="K81" s="30" t="s">
        <v>73</v>
      </c>
      <c r="L81" s="30" t="s">
        <v>73</v>
      </c>
      <c r="M81" s="30" t="s">
        <v>73</v>
      </c>
      <c r="N81" s="30" t="s">
        <v>73</v>
      </c>
      <c r="O81" s="30" t="s">
        <v>73</v>
      </c>
      <c r="P81" s="30" t="s">
        <v>73</v>
      </c>
      <c r="Q81" s="30" t="s">
        <v>73</v>
      </c>
      <c r="R81" s="30" t="s">
        <v>73</v>
      </c>
      <c r="S81" s="30" t="s">
        <v>73</v>
      </c>
      <c r="T81" s="30" t="s">
        <v>73</v>
      </c>
      <c r="U81" s="30" t="s">
        <v>73</v>
      </c>
      <c r="V81" s="30" t="s">
        <v>73</v>
      </c>
      <c r="W81" s="30" t="s">
        <v>73</v>
      </c>
      <c r="X81" s="30" t="s">
        <v>73</v>
      </c>
      <c r="Y81" s="30" t="s">
        <v>73</v>
      </c>
      <c r="Z81" s="30" t="s">
        <v>73</v>
      </c>
      <c r="AA81" s="30" t="s">
        <v>73</v>
      </c>
      <c r="AB81" s="30" t="s">
        <v>73</v>
      </c>
      <c r="AC81" s="42"/>
    </row>
    <row r="82" spans="1:29" ht="52.5" hidden="1" x14ac:dyDescent="0.25">
      <c r="A82" s="27" t="s">
        <v>146</v>
      </c>
      <c r="B82" s="24" t="s">
        <v>40</v>
      </c>
      <c r="C82" s="23" t="s">
        <v>31</v>
      </c>
      <c r="D82" s="44" t="s">
        <v>73</v>
      </c>
      <c r="E82" s="56" t="s">
        <v>73</v>
      </c>
      <c r="F82" s="48" t="s">
        <v>73</v>
      </c>
      <c r="G82" s="30" t="s">
        <v>73</v>
      </c>
      <c r="H82" s="30" t="s">
        <v>73</v>
      </c>
      <c r="I82" s="30" t="s">
        <v>73</v>
      </c>
      <c r="J82" s="30" t="s">
        <v>73</v>
      </c>
      <c r="K82" s="30" t="s">
        <v>73</v>
      </c>
      <c r="L82" s="30" t="s">
        <v>73</v>
      </c>
      <c r="M82" s="30" t="s">
        <v>73</v>
      </c>
      <c r="N82" s="30" t="s">
        <v>73</v>
      </c>
      <c r="O82" s="30" t="s">
        <v>73</v>
      </c>
      <c r="P82" s="30" t="s">
        <v>73</v>
      </c>
      <c r="Q82" s="30" t="s">
        <v>73</v>
      </c>
      <c r="R82" s="30" t="s">
        <v>73</v>
      </c>
      <c r="S82" s="30" t="s">
        <v>73</v>
      </c>
      <c r="T82" s="30" t="s">
        <v>73</v>
      </c>
      <c r="U82" s="30" t="s">
        <v>73</v>
      </c>
      <c r="V82" s="30" t="s">
        <v>73</v>
      </c>
      <c r="W82" s="30" t="s">
        <v>73</v>
      </c>
      <c r="X82" s="30" t="s">
        <v>73</v>
      </c>
      <c r="Y82" s="30" t="s">
        <v>73</v>
      </c>
      <c r="Z82" s="30" t="s">
        <v>73</v>
      </c>
      <c r="AA82" s="30" t="s">
        <v>73</v>
      </c>
      <c r="AB82" s="30" t="s">
        <v>73</v>
      </c>
      <c r="AC82" s="39"/>
    </row>
    <row r="83" spans="1:29" ht="31.5" hidden="1" x14ac:dyDescent="0.25">
      <c r="A83" s="23" t="s">
        <v>147</v>
      </c>
      <c r="B83" s="24" t="s">
        <v>66</v>
      </c>
      <c r="C83" s="23" t="s">
        <v>31</v>
      </c>
      <c r="D83" s="44">
        <f>+SUM(D84,D88,D90,D91,D98,D102)</f>
        <v>363.5049151733333</v>
      </c>
      <c r="E83" s="56" t="s">
        <v>73</v>
      </c>
      <c r="F83" s="48">
        <f t="shared" ref="F83:G83" si="13">+SUM(F84,F88,F90,F91,F98,F102)</f>
        <v>22.83033699666667</v>
      </c>
      <c r="G83" s="30">
        <f t="shared" si="13"/>
        <v>41.04203200333334</v>
      </c>
      <c r="H83" s="30">
        <f>H84+H88+H91+H98+H102</f>
        <v>49.880951416666662</v>
      </c>
      <c r="I83" s="30">
        <f t="shared" ref="I83:Q83" si="14">I84+I88+I91+I98+I102</f>
        <v>0</v>
      </c>
      <c r="J83" s="30">
        <f t="shared" si="14"/>
        <v>0</v>
      </c>
      <c r="K83" s="30">
        <f t="shared" si="14"/>
        <v>41.927402515555563</v>
      </c>
      <c r="L83" s="30">
        <f t="shared" si="14"/>
        <v>7.9535489011111116</v>
      </c>
      <c r="M83" s="30">
        <f>M84+M88+M91+M98+M102</f>
        <v>29.746657725199995</v>
      </c>
      <c r="N83" s="30" t="s">
        <v>73</v>
      </c>
      <c r="O83" s="30" t="s">
        <v>73</v>
      </c>
      <c r="P83" s="30">
        <f t="shared" si="14"/>
        <v>25.220058489333336</v>
      </c>
      <c r="Q83" s="30">
        <f t="shared" si="14"/>
        <v>4.5265992391999985</v>
      </c>
      <c r="R83" s="30">
        <f t="shared" ref="R83" si="15">+SUM(R84,R88,R90,R91,R98,R102)</f>
        <v>2.3030979999999999</v>
      </c>
      <c r="S83" s="30">
        <f>M83-H83</f>
        <v>-20.134293691466667</v>
      </c>
      <c r="T83" s="31">
        <f>S83/H83</f>
        <v>-0.4036469457705496</v>
      </c>
      <c r="U83" s="30">
        <v>0</v>
      </c>
      <c r="V83" s="30">
        <v>0</v>
      </c>
      <c r="W83" s="30">
        <v>0</v>
      </c>
      <c r="X83" s="31">
        <v>0</v>
      </c>
      <c r="Y83" s="30">
        <f>P83-K83</f>
        <v>-16.707344026222227</v>
      </c>
      <c r="Z83" s="31">
        <f>Y83/K83</f>
        <v>-0.3984826873075098</v>
      </c>
      <c r="AA83" s="30">
        <f>Q83-L83</f>
        <v>-3.4269496619111131</v>
      </c>
      <c r="AB83" s="31">
        <f>AA83/L83</f>
        <v>-0.43087050881555122</v>
      </c>
      <c r="AC83" s="39"/>
    </row>
    <row r="84" spans="1:29" ht="21" hidden="1" x14ac:dyDescent="0.25">
      <c r="A84" s="23" t="s">
        <v>148</v>
      </c>
      <c r="B84" s="24" t="s">
        <v>67</v>
      </c>
      <c r="C84" s="23" t="s">
        <v>31</v>
      </c>
      <c r="D84" s="45">
        <f>SUM(D85:D87)</f>
        <v>25.91833333666667</v>
      </c>
      <c r="E84" s="56" t="s">
        <v>73</v>
      </c>
      <c r="F84" s="45">
        <f>SUM(F85:F87)</f>
        <v>0</v>
      </c>
      <c r="G84" s="45">
        <f>SUM(G85:G87)</f>
        <v>25.91833333666667</v>
      </c>
      <c r="H84" s="45">
        <f>SUM(H85:H87)</f>
        <v>25.91833333666667</v>
      </c>
      <c r="I84" s="30">
        <f t="shared" ref="I84:R84" si="16">SUM(I85:I87)</f>
        <v>0</v>
      </c>
      <c r="J84" s="30">
        <f t="shared" si="16"/>
        <v>0</v>
      </c>
      <c r="K84" s="30">
        <f t="shared" si="16"/>
        <v>21.598611115555563</v>
      </c>
      <c r="L84" s="30">
        <f t="shared" si="16"/>
        <v>4.3197222211111113</v>
      </c>
      <c r="M84" s="30">
        <f t="shared" si="16"/>
        <v>20.456859999999999</v>
      </c>
      <c r="N84" s="30">
        <f t="shared" si="16"/>
        <v>0</v>
      </c>
      <c r="O84" s="30">
        <f t="shared" si="16"/>
        <v>0</v>
      </c>
      <c r="P84" s="30">
        <f t="shared" si="16"/>
        <v>17.067026670000001</v>
      </c>
      <c r="Q84" s="30">
        <f t="shared" si="16"/>
        <v>3.3898333299999988</v>
      </c>
      <c r="R84" s="32">
        <f t="shared" si="16"/>
        <v>0</v>
      </c>
      <c r="S84" s="30">
        <f>M84-H84</f>
        <v>-5.4614733366666712</v>
      </c>
      <c r="T84" s="31">
        <f>S84/H84</f>
        <v>-0.21071853910221627</v>
      </c>
      <c r="U84" s="30">
        <f>N84-I84</f>
        <v>0</v>
      </c>
      <c r="V84" s="31">
        <v>0</v>
      </c>
      <c r="W84" s="30">
        <f>O84-J84</f>
        <v>0</v>
      </c>
      <c r="X84" s="31">
        <f>W84/K84</f>
        <v>0</v>
      </c>
      <c r="Y84" s="30">
        <f>P84-K84</f>
        <v>-4.5315844455555627</v>
      </c>
      <c r="Z84" s="31">
        <f>Y84/K84</f>
        <v>-0.20980906694930326</v>
      </c>
      <c r="AA84" s="30">
        <f>Q84-L84</f>
        <v>-0.9298888911111125</v>
      </c>
      <c r="AB84" s="31">
        <f>AA84/L84</f>
        <v>-0.21526589986888744</v>
      </c>
      <c r="AC84" s="40"/>
    </row>
    <row r="85" spans="1:29" ht="45" x14ac:dyDescent="0.25">
      <c r="A85" s="25" t="s">
        <v>149</v>
      </c>
      <c r="B85" s="26" t="s">
        <v>189</v>
      </c>
      <c r="C85" s="25" t="s">
        <v>190</v>
      </c>
      <c r="D85" s="46">
        <v>4.5516666666666703</v>
      </c>
      <c r="E85" s="53" t="s">
        <v>73</v>
      </c>
      <c r="F85" s="50">
        <v>0</v>
      </c>
      <c r="G85" s="36">
        <v>4.5516666666666703</v>
      </c>
      <c r="H85" s="33">
        <v>4.5516666666666703</v>
      </c>
      <c r="I85" s="33">
        <v>0</v>
      </c>
      <c r="J85" s="33">
        <v>0</v>
      </c>
      <c r="K85" s="33">
        <v>3.7930555555555601</v>
      </c>
      <c r="L85" s="33">
        <v>0.75861111111111101</v>
      </c>
      <c r="M85" s="33">
        <v>4.6678600000000001</v>
      </c>
      <c r="N85" s="33">
        <v>0</v>
      </c>
      <c r="O85" s="33">
        <v>0</v>
      </c>
      <c r="P85" s="33">
        <f>3.79166667+0.11786</f>
        <v>3.90952667</v>
      </c>
      <c r="Q85" s="33">
        <f>4.55-3.79166667</f>
        <v>0.75833332999999969</v>
      </c>
      <c r="R85" s="36">
        <f t="shared" ref="R85:R87" si="17">G85-H85</f>
        <v>0</v>
      </c>
      <c r="S85" s="33">
        <f>M85-H85</f>
        <v>0.11619333333332982</v>
      </c>
      <c r="T85" s="33">
        <f>S85/H85</f>
        <v>2.5527645551079399E-2</v>
      </c>
      <c r="U85" s="33">
        <f>N85-I85</f>
        <v>0</v>
      </c>
      <c r="V85" s="33">
        <v>0</v>
      </c>
      <c r="W85" s="33">
        <f>O85-J85</f>
        <v>0</v>
      </c>
      <c r="X85" s="33">
        <f>W85/K85</f>
        <v>0</v>
      </c>
      <c r="Y85" s="33">
        <f>P85-K85</f>
        <v>0.11647111444443992</v>
      </c>
      <c r="Z85" s="33">
        <f>Y85/K85</f>
        <v>3.0706408787988516E-2</v>
      </c>
      <c r="AA85" s="33">
        <f>Q85-L85</f>
        <v>-2.7778111111131931E-4</v>
      </c>
      <c r="AB85" s="34">
        <f>AA85/L85</f>
        <v>-3.6617063346786879E-4</v>
      </c>
      <c r="AC85" s="54"/>
    </row>
    <row r="86" spans="1:29" ht="45" x14ac:dyDescent="0.25">
      <c r="A86" s="25" t="s">
        <v>227</v>
      </c>
      <c r="B86" s="26" t="s">
        <v>228</v>
      </c>
      <c r="C86" s="25" t="s">
        <v>229</v>
      </c>
      <c r="D86" s="46">
        <v>15.3</v>
      </c>
      <c r="E86" s="53" t="s">
        <v>73</v>
      </c>
      <c r="F86" s="50">
        <v>0</v>
      </c>
      <c r="G86" s="36">
        <v>15.3</v>
      </c>
      <c r="H86" s="35">
        <v>15.3</v>
      </c>
      <c r="I86" s="35">
        <v>0</v>
      </c>
      <c r="J86" s="35">
        <v>0</v>
      </c>
      <c r="K86" s="35">
        <v>12.75</v>
      </c>
      <c r="L86" s="35">
        <v>2.5499999999999998</v>
      </c>
      <c r="M86" s="33">
        <v>15.789</v>
      </c>
      <c r="N86" s="33">
        <v>0</v>
      </c>
      <c r="O86" s="33">
        <v>0</v>
      </c>
      <c r="P86" s="33">
        <f>M86/1.2</f>
        <v>13.157500000000001</v>
      </c>
      <c r="Q86" s="33">
        <f>M86-P86</f>
        <v>2.6314999999999991</v>
      </c>
      <c r="R86" s="36">
        <f t="shared" si="17"/>
        <v>0</v>
      </c>
      <c r="S86" s="33">
        <f>M86-H86</f>
        <v>0.48899999999999899</v>
      </c>
      <c r="T86" s="33">
        <f>S86/H86</f>
        <v>3.196078431372542E-2</v>
      </c>
      <c r="U86" s="33">
        <f>N86-I86</f>
        <v>0</v>
      </c>
      <c r="V86" s="33">
        <v>0</v>
      </c>
      <c r="W86" s="33">
        <f>O86-J86</f>
        <v>0</v>
      </c>
      <c r="X86" s="33">
        <f>W86/K86</f>
        <v>0</v>
      </c>
      <c r="Y86" s="33">
        <f>P86-K86</f>
        <v>0.40750000000000064</v>
      </c>
      <c r="Z86" s="33">
        <f>Y86/K86</f>
        <v>3.1960784313725538E-2</v>
      </c>
      <c r="AA86" s="33">
        <f>Q86-L86</f>
        <v>8.149999999999924E-2</v>
      </c>
      <c r="AB86" s="34">
        <f>AA86/L86</f>
        <v>3.1960784313725198E-2</v>
      </c>
      <c r="AC86" s="54"/>
    </row>
    <row r="87" spans="1:29" ht="67.5" x14ac:dyDescent="0.25">
      <c r="A87" s="25" t="s">
        <v>230</v>
      </c>
      <c r="B87" s="26" t="s">
        <v>231</v>
      </c>
      <c r="C87" s="25" t="s">
        <v>232</v>
      </c>
      <c r="D87" s="46">
        <v>6.06666667</v>
      </c>
      <c r="E87" s="53" t="s">
        <v>73</v>
      </c>
      <c r="F87" s="50">
        <v>0</v>
      </c>
      <c r="G87" s="36">
        <v>6.06666667</v>
      </c>
      <c r="H87" s="35">
        <v>6.06666667</v>
      </c>
      <c r="I87" s="35">
        <v>0</v>
      </c>
      <c r="J87" s="35">
        <v>0</v>
      </c>
      <c r="K87" s="35">
        <v>5.0555555600000002</v>
      </c>
      <c r="L87" s="35">
        <v>1.0111111100000001</v>
      </c>
      <c r="M87" s="33">
        <v>0</v>
      </c>
      <c r="N87" s="33">
        <v>0</v>
      </c>
      <c r="O87" s="33">
        <v>0</v>
      </c>
      <c r="P87" s="33">
        <f>M87/1.2</f>
        <v>0</v>
      </c>
      <c r="Q87" s="33">
        <f>M87-P87</f>
        <v>0</v>
      </c>
      <c r="R87" s="36">
        <f t="shared" si="17"/>
        <v>0</v>
      </c>
      <c r="S87" s="33">
        <f>M87-H87</f>
        <v>-6.06666667</v>
      </c>
      <c r="T87" s="33">
        <f>S87/H87</f>
        <v>-1</v>
      </c>
      <c r="U87" s="33">
        <f>N87-I87</f>
        <v>0</v>
      </c>
      <c r="V87" s="33">
        <v>0</v>
      </c>
      <c r="W87" s="33">
        <f>O87-J87</f>
        <v>0</v>
      </c>
      <c r="X87" s="33">
        <f>W87/K87</f>
        <v>0</v>
      </c>
      <c r="Y87" s="33">
        <f>P87-K87</f>
        <v>-5.0555555600000002</v>
      </c>
      <c r="Z87" s="33">
        <f>Y87/K87</f>
        <v>-1</v>
      </c>
      <c r="AA87" s="33">
        <f>Q87-L87</f>
        <v>-1.0111111100000001</v>
      </c>
      <c r="AB87" s="34">
        <f>AA87/L87</f>
        <v>-1</v>
      </c>
      <c r="AC87" s="54" t="s">
        <v>250</v>
      </c>
    </row>
    <row r="88" spans="1:29" ht="31.5" hidden="1" x14ac:dyDescent="0.25">
      <c r="A88" s="23" t="s">
        <v>150</v>
      </c>
      <c r="B88" s="24" t="s">
        <v>68</v>
      </c>
      <c r="C88" s="23" t="s">
        <v>31</v>
      </c>
      <c r="D88" s="45">
        <f>+D89</f>
        <v>297.77</v>
      </c>
      <c r="E88" s="56" t="s">
        <v>73</v>
      </c>
      <c r="F88" s="49">
        <f>+F89</f>
        <v>2.68</v>
      </c>
      <c r="G88" s="32">
        <f>+G89</f>
        <v>0</v>
      </c>
      <c r="H88" s="30">
        <f>H89</f>
        <v>2.6819999999999999</v>
      </c>
      <c r="I88" s="30">
        <f t="shared" ref="I88:Q88" si="18">I89</f>
        <v>0</v>
      </c>
      <c r="J88" s="30">
        <f t="shared" si="18"/>
        <v>0</v>
      </c>
      <c r="K88" s="30">
        <f t="shared" si="18"/>
        <v>2.2349999999999999</v>
      </c>
      <c r="L88" s="30">
        <f t="shared" si="18"/>
        <v>0.44700000000000001</v>
      </c>
      <c r="M88" s="30">
        <f t="shared" si="18"/>
        <v>1.6136699999999999</v>
      </c>
      <c r="N88" s="30">
        <f t="shared" si="18"/>
        <v>0</v>
      </c>
      <c r="O88" s="30">
        <f t="shared" si="18"/>
        <v>0</v>
      </c>
      <c r="P88" s="30">
        <f t="shared" si="18"/>
        <v>1.3447249999999999</v>
      </c>
      <c r="Q88" s="30">
        <f t="shared" si="18"/>
        <v>0.26894499999999999</v>
      </c>
      <c r="R88" s="32">
        <f>G88-I88</f>
        <v>0</v>
      </c>
      <c r="S88" s="30">
        <f t="shared" ref="S88:AB88" si="19">S89</f>
        <v>-1.06833</v>
      </c>
      <c r="T88" s="31">
        <f t="shared" si="19"/>
        <v>-0.39833333333333332</v>
      </c>
      <c r="U88" s="30">
        <f t="shared" si="19"/>
        <v>0</v>
      </c>
      <c r="V88" s="31">
        <f t="shared" si="19"/>
        <v>0</v>
      </c>
      <c r="W88" s="30">
        <f t="shared" si="19"/>
        <v>0</v>
      </c>
      <c r="X88" s="31">
        <f t="shared" si="19"/>
        <v>0</v>
      </c>
      <c r="Y88" s="30">
        <f t="shared" si="19"/>
        <v>-0.89027499999999993</v>
      </c>
      <c r="Z88" s="31">
        <f t="shared" si="19"/>
        <v>-0.39833333333333332</v>
      </c>
      <c r="AA88" s="30">
        <f t="shared" si="19"/>
        <v>-0.17805500000000002</v>
      </c>
      <c r="AB88" s="31">
        <f t="shared" si="19"/>
        <v>-0.39833333333333337</v>
      </c>
      <c r="AC88" s="40"/>
    </row>
    <row r="89" spans="1:29" ht="135" x14ac:dyDescent="0.25">
      <c r="A89" s="25" t="s">
        <v>151</v>
      </c>
      <c r="B89" s="26" t="s">
        <v>69</v>
      </c>
      <c r="C89" s="25" t="s">
        <v>70</v>
      </c>
      <c r="D89" s="46">
        <v>297.77</v>
      </c>
      <c r="E89" s="53" t="s">
        <v>73</v>
      </c>
      <c r="F89" s="50">
        <v>2.68</v>
      </c>
      <c r="G89" s="50">
        <v>0</v>
      </c>
      <c r="H89" s="33">
        <v>2.6819999999999999</v>
      </c>
      <c r="I89" s="33">
        <v>0</v>
      </c>
      <c r="J89" s="33">
        <v>0</v>
      </c>
      <c r="K89" s="33">
        <v>2.2349999999999999</v>
      </c>
      <c r="L89" s="33">
        <v>0.44700000000000001</v>
      </c>
      <c r="M89" s="33">
        <v>1.6136699999999999</v>
      </c>
      <c r="N89" s="33">
        <v>0</v>
      </c>
      <c r="O89" s="33">
        <v>0</v>
      </c>
      <c r="P89" s="33">
        <f>M89/1.2</f>
        <v>1.3447249999999999</v>
      </c>
      <c r="Q89" s="33">
        <f>M89-P89</f>
        <v>0.26894499999999999</v>
      </c>
      <c r="R89" s="36">
        <f>G89-H89</f>
        <v>-2.6819999999999999</v>
      </c>
      <c r="S89" s="33">
        <f>M89-H89</f>
        <v>-1.06833</v>
      </c>
      <c r="T89" s="33">
        <f>S89/H89</f>
        <v>-0.39833333333333332</v>
      </c>
      <c r="U89" s="33">
        <f>N89-I89</f>
        <v>0</v>
      </c>
      <c r="V89" s="33">
        <v>0</v>
      </c>
      <c r="W89" s="33">
        <f>O89-J89</f>
        <v>0</v>
      </c>
      <c r="X89" s="33">
        <f>W89/K89</f>
        <v>0</v>
      </c>
      <c r="Y89" s="33">
        <f>P89-K89</f>
        <v>-0.89027499999999993</v>
      </c>
      <c r="Z89" s="33">
        <f>Y89/K89</f>
        <v>-0.39833333333333332</v>
      </c>
      <c r="AA89" s="33">
        <f>Q89-L89</f>
        <v>-0.17805500000000002</v>
      </c>
      <c r="AB89" s="34">
        <f>AA89/L89</f>
        <v>-0.39833333333333337</v>
      </c>
      <c r="AC89" s="54" t="s">
        <v>249</v>
      </c>
    </row>
    <row r="90" spans="1:29" ht="31.5" hidden="1" x14ac:dyDescent="0.25">
      <c r="A90" s="23" t="s">
        <v>152</v>
      </c>
      <c r="B90" s="24" t="s">
        <v>71</v>
      </c>
      <c r="C90" s="23" t="s">
        <v>31</v>
      </c>
      <c r="D90" s="45" t="s">
        <v>73</v>
      </c>
      <c r="E90" s="56" t="s">
        <v>73</v>
      </c>
      <c r="F90" s="49" t="s">
        <v>73</v>
      </c>
      <c r="G90" s="32" t="s">
        <v>73</v>
      </c>
      <c r="H90" s="30" t="s">
        <v>73</v>
      </c>
      <c r="I90" s="30" t="s">
        <v>73</v>
      </c>
      <c r="J90" s="30" t="s">
        <v>73</v>
      </c>
      <c r="K90" s="30" t="s">
        <v>73</v>
      </c>
      <c r="L90" s="30" t="s">
        <v>73</v>
      </c>
      <c r="M90" s="32" t="s">
        <v>73</v>
      </c>
      <c r="N90" s="32" t="s">
        <v>73</v>
      </c>
      <c r="O90" s="32" t="s">
        <v>73</v>
      </c>
      <c r="P90" s="30" t="s">
        <v>73</v>
      </c>
      <c r="Q90" s="30" t="s">
        <v>73</v>
      </c>
      <c r="R90" s="32" t="s">
        <v>73</v>
      </c>
      <c r="S90" s="30" t="s">
        <v>73</v>
      </c>
      <c r="T90" s="31" t="s">
        <v>73</v>
      </c>
      <c r="U90" s="30" t="s">
        <v>73</v>
      </c>
      <c r="V90" s="31" t="s">
        <v>73</v>
      </c>
      <c r="W90" s="30" t="s">
        <v>73</v>
      </c>
      <c r="X90" s="31" t="s">
        <v>73</v>
      </c>
      <c r="Y90" s="30" t="s">
        <v>73</v>
      </c>
      <c r="Z90" s="31" t="s">
        <v>73</v>
      </c>
      <c r="AA90" s="30" t="s">
        <v>73</v>
      </c>
      <c r="AB90" s="30" t="s">
        <v>73</v>
      </c>
      <c r="AC90" s="40"/>
    </row>
    <row r="91" spans="1:29" ht="31.5" hidden="1" x14ac:dyDescent="0.25">
      <c r="A91" s="23" t="s">
        <v>153</v>
      </c>
      <c r="B91" s="24" t="s">
        <v>72</v>
      </c>
      <c r="C91" s="23" t="s">
        <v>31</v>
      </c>
      <c r="D91" s="45">
        <f>+SUM(D96:D97)</f>
        <v>2.3000000000000003</v>
      </c>
      <c r="E91" s="56" t="s">
        <v>73</v>
      </c>
      <c r="F91" s="49">
        <f>+SUM(F96:F97)</f>
        <v>2.3000000000000003</v>
      </c>
      <c r="G91" s="32">
        <f>+SUM(G96:G97)</f>
        <v>0</v>
      </c>
      <c r="H91" s="30">
        <f>H96+H97</f>
        <v>2.3030979999999999</v>
      </c>
      <c r="I91" s="30">
        <f t="shared" ref="I91:Q91" si="20">I96+I97</f>
        <v>0</v>
      </c>
      <c r="J91" s="30">
        <f t="shared" si="20"/>
        <v>0</v>
      </c>
      <c r="K91" s="30">
        <f t="shared" si="20"/>
        <v>2.1692579999999997</v>
      </c>
      <c r="L91" s="30">
        <f t="shared" si="20"/>
        <v>0.13383999999999999</v>
      </c>
      <c r="M91" s="30">
        <f t="shared" si="20"/>
        <v>2.0583952000000001</v>
      </c>
      <c r="N91" s="30">
        <f t="shared" si="20"/>
        <v>0</v>
      </c>
      <c r="O91" s="30">
        <f t="shared" si="20"/>
        <v>0</v>
      </c>
      <c r="P91" s="30">
        <f t="shared" si="20"/>
        <v>1.7687423333333339</v>
      </c>
      <c r="Q91" s="30">
        <f t="shared" si="20"/>
        <v>0.28965287000000001</v>
      </c>
      <c r="R91" s="32">
        <f>+SUM(R96:R97)</f>
        <v>2.3030979999999999</v>
      </c>
      <c r="S91" s="30">
        <f>M91-H91</f>
        <v>-0.24470279999999978</v>
      </c>
      <c r="T91" s="31">
        <f>S91/H91</f>
        <v>-0.10624940840554757</v>
      </c>
      <c r="U91" s="30">
        <f>N91-I91</f>
        <v>0</v>
      </c>
      <c r="V91" s="31">
        <v>0</v>
      </c>
      <c r="W91" s="30">
        <f>O91-J91</f>
        <v>0</v>
      </c>
      <c r="X91" s="31">
        <f>W91/K91</f>
        <v>0</v>
      </c>
      <c r="Y91" s="30">
        <f>P91-K91</f>
        <v>-0.40051566666666583</v>
      </c>
      <c r="Z91" s="31">
        <f>Y91/K91</f>
        <v>-0.18463256406875803</v>
      </c>
      <c r="AA91" s="30">
        <f>Q91-L91</f>
        <v>0.15581287000000002</v>
      </c>
      <c r="AB91" s="31">
        <f>AA91/L91</f>
        <v>1.1641726688583385</v>
      </c>
      <c r="AC91" s="40"/>
    </row>
    <row r="92" spans="1:29" ht="45" hidden="1" x14ac:dyDescent="0.25">
      <c r="A92" s="25" t="s">
        <v>154</v>
      </c>
      <c r="B92" s="26" t="s">
        <v>156</v>
      </c>
      <c r="C92" s="25" t="s">
        <v>157</v>
      </c>
      <c r="D92" s="33" t="s">
        <v>73</v>
      </c>
      <c r="E92" s="33" t="s">
        <v>73</v>
      </c>
      <c r="F92" s="33" t="s">
        <v>73</v>
      </c>
      <c r="G92" s="33" t="s">
        <v>73</v>
      </c>
      <c r="H92" s="33" t="s">
        <v>73</v>
      </c>
      <c r="I92" s="33" t="s">
        <v>73</v>
      </c>
      <c r="J92" s="33" t="s">
        <v>73</v>
      </c>
      <c r="K92" s="33" t="s">
        <v>73</v>
      </c>
      <c r="L92" s="33" t="s">
        <v>73</v>
      </c>
      <c r="M92" s="33" t="s">
        <v>73</v>
      </c>
      <c r="N92" s="33" t="s">
        <v>73</v>
      </c>
      <c r="O92" s="33" t="s">
        <v>73</v>
      </c>
      <c r="P92" s="33" t="s">
        <v>73</v>
      </c>
      <c r="Q92" s="33" t="s">
        <v>73</v>
      </c>
      <c r="R92" s="36" t="s">
        <v>73</v>
      </c>
      <c r="S92" s="33" t="s">
        <v>73</v>
      </c>
      <c r="T92" s="33" t="s">
        <v>73</v>
      </c>
      <c r="U92" s="33" t="s">
        <v>73</v>
      </c>
      <c r="V92" s="33" t="s">
        <v>73</v>
      </c>
      <c r="W92" s="33" t="s">
        <v>73</v>
      </c>
      <c r="X92" s="33" t="s">
        <v>73</v>
      </c>
      <c r="Y92" s="33" t="s">
        <v>73</v>
      </c>
      <c r="Z92" s="33" t="s">
        <v>73</v>
      </c>
      <c r="AA92" s="33" t="s">
        <v>73</v>
      </c>
      <c r="AB92" s="33" t="s">
        <v>73</v>
      </c>
      <c r="AC92" s="54"/>
    </row>
    <row r="93" spans="1:29" ht="33.75" hidden="1" x14ac:dyDescent="0.25">
      <c r="A93" s="25" t="s">
        <v>155</v>
      </c>
      <c r="B93" s="26" t="s">
        <v>162</v>
      </c>
      <c r="C93" s="25" t="s">
        <v>163</v>
      </c>
      <c r="D93" s="33" t="s">
        <v>73</v>
      </c>
      <c r="E93" s="33" t="s">
        <v>73</v>
      </c>
      <c r="F93" s="33" t="s">
        <v>73</v>
      </c>
      <c r="G93" s="33" t="s">
        <v>73</v>
      </c>
      <c r="H93" s="33" t="s">
        <v>73</v>
      </c>
      <c r="I93" s="33" t="s">
        <v>73</v>
      </c>
      <c r="J93" s="33" t="s">
        <v>73</v>
      </c>
      <c r="K93" s="33" t="s">
        <v>73</v>
      </c>
      <c r="L93" s="33" t="s">
        <v>73</v>
      </c>
      <c r="M93" s="33" t="s">
        <v>73</v>
      </c>
      <c r="N93" s="33" t="s">
        <v>73</v>
      </c>
      <c r="O93" s="33" t="s">
        <v>73</v>
      </c>
      <c r="P93" s="33" t="s">
        <v>73</v>
      </c>
      <c r="Q93" s="33" t="s">
        <v>73</v>
      </c>
      <c r="R93" s="36" t="s">
        <v>73</v>
      </c>
      <c r="S93" s="33" t="s">
        <v>73</v>
      </c>
      <c r="T93" s="33" t="s">
        <v>73</v>
      </c>
      <c r="U93" s="33" t="s">
        <v>73</v>
      </c>
      <c r="V93" s="33" t="s">
        <v>73</v>
      </c>
      <c r="W93" s="33" t="s">
        <v>73</v>
      </c>
      <c r="X93" s="33" t="s">
        <v>73</v>
      </c>
      <c r="Y93" s="33" t="s">
        <v>73</v>
      </c>
      <c r="Z93" s="33" t="s">
        <v>73</v>
      </c>
      <c r="AA93" s="33" t="s">
        <v>73</v>
      </c>
      <c r="AB93" s="33" t="s">
        <v>73</v>
      </c>
      <c r="AC93" s="54"/>
    </row>
    <row r="94" spans="1:29" ht="67.5" hidden="1" x14ac:dyDescent="0.25">
      <c r="A94" s="25" t="s">
        <v>158</v>
      </c>
      <c r="B94" s="26" t="s">
        <v>164</v>
      </c>
      <c r="C94" s="25" t="s">
        <v>165</v>
      </c>
      <c r="D94" s="33" t="s">
        <v>73</v>
      </c>
      <c r="E94" s="53" t="s">
        <v>73</v>
      </c>
      <c r="F94" s="33" t="s">
        <v>73</v>
      </c>
      <c r="G94" s="33" t="s">
        <v>73</v>
      </c>
      <c r="H94" s="33" t="s">
        <v>73</v>
      </c>
      <c r="I94" s="33" t="s">
        <v>73</v>
      </c>
      <c r="J94" s="33" t="s">
        <v>73</v>
      </c>
      <c r="K94" s="33" t="s">
        <v>73</v>
      </c>
      <c r="L94" s="33" t="s">
        <v>73</v>
      </c>
      <c r="M94" s="33" t="s">
        <v>73</v>
      </c>
      <c r="N94" s="33" t="s">
        <v>73</v>
      </c>
      <c r="O94" s="33" t="s">
        <v>73</v>
      </c>
      <c r="P94" s="33" t="s">
        <v>73</v>
      </c>
      <c r="Q94" s="33" t="s">
        <v>73</v>
      </c>
      <c r="R94" s="36" t="s">
        <v>73</v>
      </c>
      <c r="S94" s="33" t="s">
        <v>73</v>
      </c>
      <c r="T94" s="33" t="s">
        <v>73</v>
      </c>
      <c r="U94" s="33" t="s">
        <v>73</v>
      </c>
      <c r="V94" s="33" t="s">
        <v>73</v>
      </c>
      <c r="W94" s="33" t="s">
        <v>73</v>
      </c>
      <c r="X94" s="33" t="s">
        <v>73</v>
      </c>
      <c r="Y94" s="33" t="s">
        <v>73</v>
      </c>
      <c r="Z94" s="33" t="s">
        <v>73</v>
      </c>
      <c r="AA94" s="33" t="s">
        <v>73</v>
      </c>
      <c r="AB94" s="33" t="s">
        <v>73</v>
      </c>
      <c r="AC94" s="54"/>
    </row>
    <row r="95" spans="1:29" ht="67.5" hidden="1" x14ac:dyDescent="0.25">
      <c r="A95" s="25" t="s">
        <v>159</v>
      </c>
      <c r="B95" s="26" t="s">
        <v>166</v>
      </c>
      <c r="C95" s="25" t="s">
        <v>167</v>
      </c>
      <c r="D95" s="33" t="s">
        <v>73</v>
      </c>
      <c r="E95" s="33" t="s">
        <v>73</v>
      </c>
      <c r="F95" s="33" t="s">
        <v>73</v>
      </c>
      <c r="G95" s="33" t="s">
        <v>73</v>
      </c>
      <c r="H95" s="33" t="s">
        <v>73</v>
      </c>
      <c r="I95" s="33" t="s">
        <v>73</v>
      </c>
      <c r="J95" s="33" t="s">
        <v>73</v>
      </c>
      <c r="K95" s="33" t="s">
        <v>73</v>
      </c>
      <c r="L95" s="33" t="s">
        <v>73</v>
      </c>
      <c r="M95" s="33" t="s">
        <v>73</v>
      </c>
      <c r="N95" s="33" t="s">
        <v>73</v>
      </c>
      <c r="O95" s="33" t="s">
        <v>73</v>
      </c>
      <c r="P95" s="33" t="s">
        <v>73</v>
      </c>
      <c r="Q95" s="33" t="s">
        <v>73</v>
      </c>
      <c r="R95" s="36" t="s">
        <v>73</v>
      </c>
      <c r="S95" s="33" t="s">
        <v>73</v>
      </c>
      <c r="T95" s="33" t="s">
        <v>73</v>
      </c>
      <c r="U95" s="33" t="s">
        <v>73</v>
      </c>
      <c r="V95" s="33" t="s">
        <v>73</v>
      </c>
      <c r="W95" s="33" t="s">
        <v>73</v>
      </c>
      <c r="X95" s="33" t="s">
        <v>73</v>
      </c>
      <c r="Y95" s="33" t="s">
        <v>73</v>
      </c>
      <c r="Z95" s="33" t="s">
        <v>73</v>
      </c>
      <c r="AA95" s="33" t="s">
        <v>73</v>
      </c>
      <c r="AB95" s="33" t="s">
        <v>73</v>
      </c>
      <c r="AC95" s="54"/>
    </row>
    <row r="96" spans="1:29" ht="45" x14ac:dyDescent="0.25">
      <c r="A96" s="25" t="s">
        <v>160</v>
      </c>
      <c r="B96" s="26" t="s">
        <v>191</v>
      </c>
      <c r="C96" s="25" t="s">
        <v>192</v>
      </c>
      <c r="D96" s="46">
        <v>2.2000000000000002</v>
      </c>
      <c r="E96" s="53" t="s">
        <v>73</v>
      </c>
      <c r="F96" s="50">
        <v>2.2000000000000002</v>
      </c>
      <c r="G96" s="50">
        <v>0</v>
      </c>
      <c r="H96" s="33">
        <v>2.20384</v>
      </c>
      <c r="I96" s="33">
        <v>0</v>
      </c>
      <c r="J96" s="33">
        <v>0</v>
      </c>
      <c r="K96" s="33">
        <v>2.0699999999999998</v>
      </c>
      <c r="L96" s="33">
        <v>0.13383999999999999</v>
      </c>
      <c r="M96" s="33">
        <v>1.55545</v>
      </c>
      <c r="N96" s="36">
        <v>0</v>
      </c>
      <c r="O96" s="36">
        <v>0</v>
      </c>
      <c r="P96" s="33">
        <f>+(0.85455+0.625)/1.2+0.0759</f>
        <v>1.3088583333333337</v>
      </c>
      <c r="Q96" s="33">
        <v>0.24659167000000001</v>
      </c>
      <c r="R96" s="36">
        <f>H96-I96</f>
        <v>2.20384</v>
      </c>
      <c r="S96" s="33">
        <f>M96-H96</f>
        <v>-0.64839000000000002</v>
      </c>
      <c r="T96" s="33">
        <f>S96/H96</f>
        <v>-0.29420919848990851</v>
      </c>
      <c r="U96" s="33">
        <f>N96-I96</f>
        <v>0</v>
      </c>
      <c r="V96" s="33">
        <v>0</v>
      </c>
      <c r="W96" s="33">
        <f>O96-J96</f>
        <v>0</v>
      </c>
      <c r="X96" s="33">
        <f>W96/K96</f>
        <v>0</v>
      </c>
      <c r="Y96" s="33">
        <f>P96-K96</f>
        <v>-0.76114166666666616</v>
      </c>
      <c r="Z96" s="33">
        <f>Y96/K96</f>
        <v>-0.36770128824476628</v>
      </c>
      <c r="AA96" s="33">
        <f>Q96-L96</f>
        <v>0.11275167000000003</v>
      </c>
      <c r="AB96" s="34">
        <f>AA96/L96</f>
        <v>0.84243626718469844</v>
      </c>
      <c r="AC96" s="54" t="s">
        <v>208</v>
      </c>
    </row>
    <row r="97" spans="1:29" ht="33.75" x14ac:dyDescent="0.25">
      <c r="A97" s="25" t="s">
        <v>161</v>
      </c>
      <c r="B97" s="26" t="s">
        <v>193</v>
      </c>
      <c r="C97" s="25" t="s">
        <v>194</v>
      </c>
      <c r="D97" s="46">
        <v>0.1</v>
      </c>
      <c r="E97" s="53" t="s">
        <v>73</v>
      </c>
      <c r="F97" s="50">
        <v>0.1</v>
      </c>
      <c r="G97" s="50">
        <v>0</v>
      </c>
      <c r="H97" s="33">
        <v>9.9257999999999999E-2</v>
      </c>
      <c r="I97" s="33">
        <v>0</v>
      </c>
      <c r="J97" s="33">
        <v>0</v>
      </c>
      <c r="K97" s="33">
        <v>9.9257999999999999E-2</v>
      </c>
      <c r="L97" s="33">
        <v>0</v>
      </c>
      <c r="M97" s="33">
        <v>0.50294519999999998</v>
      </c>
      <c r="N97" s="36">
        <v>0</v>
      </c>
      <c r="O97" s="36">
        <v>0</v>
      </c>
      <c r="P97" s="33">
        <f>0.069538+0.099258+0.0627+0.091869+0.053899+0.08262</f>
        <v>0.45988400000000007</v>
      </c>
      <c r="Q97" s="33">
        <f>0.0139076+0.0183738+0.0107798</f>
        <v>4.3061200000000001E-2</v>
      </c>
      <c r="R97" s="36">
        <f>H97-I97</f>
        <v>9.9257999999999999E-2</v>
      </c>
      <c r="S97" s="33">
        <f>M97-H97</f>
        <v>0.40368719999999997</v>
      </c>
      <c r="T97" s="33">
        <f>S97/H97</f>
        <v>4.0670495073444961</v>
      </c>
      <c r="U97" s="33">
        <f>N97-I97</f>
        <v>0</v>
      </c>
      <c r="V97" s="33">
        <v>0</v>
      </c>
      <c r="W97" s="33">
        <f>O97-J97</f>
        <v>0</v>
      </c>
      <c r="X97" s="33">
        <f>W97/K97</f>
        <v>0</v>
      </c>
      <c r="Y97" s="33">
        <f>P97-K97</f>
        <v>0.36062600000000006</v>
      </c>
      <c r="Z97" s="33">
        <f>Y97/K97</f>
        <v>3.633218481129985</v>
      </c>
      <c r="AA97" s="33">
        <f>Q97-L97</f>
        <v>4.3061200000000001E-2</v>
      </c>
      <c r="AB97" s="34">
        <v>0</v>
      </c>
      <c r="AC97" s="54" t="s">
        <v>248</v>
      </c>
    </row>
    <row r="98" spans="1:29" ht="21" hidden="1" x14ac:dyDescent="0.25">
      <c r="A98" s="23" t="s">
        <v>168</v>
      </c>
      <c r="B98" s="24" t="s">
        <v>75</v>
      </c>
      <c r="C98" s="23" t="s">
        <v>31</v>
      </c>
      <c r="D98" s="45">
        <f>SUM(D99:D101)</f>
        <v>22.652449999999998</v>
      </c>
      <c r="E98" s="56" t="s">
        <v>73</v>
      </c>
      <c r="F98" s="45">
        <f>SUM(F99:F101)</f>
        <v>7.5690883300000005</v>
      </c>
      <c r="G98" s="45">
        <f>SUM(G99:G101)</f>
        <v>4.8424500000000004</v>
      </c>
      <c r="H98" s="30">
        <f>+H100+H101</f>
        <v>7.2868500000000003</v>
      </c>
      <c r="I98" s="30">
        <f t="shared" ref="I98:Q98" si="21">+I100+I101</f>
        <v>0</v>
      </c>
      <c r="J98" s="30">
        <f t="shared" si="21"/>
        <v>0</v>
      </c>
      <c r="K98" s="30">
        <f t="shared" si="21"/>
        <v>6.0723750000000001</v>
      </c>
      <c r="L98" s="30">
        <f t="shared" si="21"/>
        <v>1.214475</v>
      </c>
      <c r="M98" s="30">
        <f t="shared" si="21"/>
        <v>1.2421405151999998</v>
      </c>
      <c r="N98" s="30">
        <f t="shared" si="21"/>
        <v>0</v>
      </c>
      <c r="O98" s="30">
        <f t="shared" si="21"/>
        <v>0</v>
      </c>
      <c r="P98" s="30">
        <f t="shared" si="21"/>
        <v>1.035117096</v>
      </c>
      <c r="Q98" s="30">
        <f t="shared" si="21"/>
        <v>0.20702341919999998</v>
      </c>
      <c r="R98" s="32" t="s">
        <v>73</v>
      </c>
      <c r="S98" s="30">
        <f>N98-I98</f>
        <v>0</v>
      </c>
      <c r="T98" s="45">
        <f>SUM(T99:T101)</f>
        <v>-1.520023128068289</v>
      </c>
      <c r="U98" s="30">
        <v>0</v>
      </c>
      <c r="V98" s="31">
        <v>0</v>
      </c>
      <c r="W98" s="30">
        <v>0</v>
      </c>
      <c r="X98" s="31">
        <v>0</v>
      </c>
      <c r="Y98" s="30">
        <f>Q98-L98</f>
        <v>-1.0074515808</v>
      </c>
      <c r="Z98" s="31">
        <f>Y98/L98</f>
        <v>-0.8295366975853764</v>
      </c>
      <c r="AA98" s="30">
        <f>Q98-L98</f>
        <v>-1.0074515808</v>
      </c>
      <c r="AB98" s="31">
        <f>AA98/L98</f>
        <v>-0.8295366975853764</v>
      </c>
      <c r="AC98" s="42"/>
    </row>
    <row r="99" spans="1:29" ht="45" hidden="1" x14ac:dyDescent="0.25">
      <c r="A99" s="25" t="s">
        <v>169</v>
      </c>
      <c r="B99" s="26" t="s">
        <v>195</v>
      </c>
      <c r="C99" s="25" t="s">
        <v>196</v>
      </c>
      <c r="D99" s="33" t="s">
        <v>73</v>
      </c>
      <c r="E99" s="53" t="s">
        <v>73</v>
      </c>
      <c r="F99" s="33" t="s">
        <v>73</v>
      </c>
      <c r="G99" s="33" t="s">
        <v>73</v>
      </c>
      <c r="H99" s="33" t="s">
        <v>73</v>
      </c>
      <c r="I99" s="33" t="s">
        <v>73</v>
      </c>
      <c r="J99" s="33" t="s">
        <v>73</v>
      </c>
      <c r="K99" s="33" t="s">
        <v>73</v>
      </c>
      <c r="L99" s="33" t="s">
        <v>73</v>
      </c>
      <c r="M99" s="33" t="s">
        <v>73</v>
      </c>
      <c r="N99" s="33" t="s">
        <v>73</v>
      </c>
      <c r="O99" s="33" t="s">
        <v>73</v>
      </c>
      <c r="P99" s="33" t="s">
        <v>73</v>
      </c>
      <c r="Q99" s="33" t="s">
        <v>73</v>
      </c>
      <c r="R99" s="36" t="s">
        <v>73</v>
      </c>
      <c r="S99" s="33" t="s">
        <v>73</v>
      </c>
      <c r="T99" s="33" t="s">
        <v>73</v>
      </c>
      <c r="U99" s="33" t="s">
        <v>73</v>
      </c>
      <c r="V99" s="33" t="s">
        <v>73</v>
      </c>
      <c r="W99" s="33" t="s">
        <v>73</v>
      </c>
      <c r="X99" s="33" t="s">
        <v>73</v>
      </c>
      <c r="Y99" s="33" t="s">
        <v>73</v>
      </c>
      <c r="Z99" s="33" t="s">
        <v>73</v>
      </c>
      <c r="AA99" s="33" t="s">
        <v>73</v>
      </c>
      <c r="AB99" s="33" t="s">
        <v>73</v>
      </c>
      <c r="AC99" s="54"/>
    </row>
    <row r="100" spans="1:29" ht="56.25" x14ac:dyDescent="0.25">
      <c r="A100" s="25" t="s">
        <v>170</v>
      </c>
      <c r="B100" s="26" t="s">
        <v>197</v>
      </c>
      <c r="C100" s="25" t="s">
        <v>198</v>
      </c>
      <c r="D100" s="46">
        <v>17.809999999999999</v>
      </c>
      <c r="E100" s="53" t="s">
        <v>73</v>
      </c>
      <c r="F100" s="50">
        <v>2.7266383300000001</v>
      </c>
      <c r="G100" s="50">
        <v>0</v>
      </c>
      <c r="H100" s="33">
        <v>2.4443999999999999</v>
      </c>
      <c r="I100" s="33">
        <v>0</v>
      </c>
      <c r="J100" s="33">
        <v>0</v>
      </c>
      <c r="K100" s="33">
        <v>2.0369999999999999</v>
      </c>
      <c r="L100" s="33">
        <v>0.40739999999999998</v>
      </c>
      <c r="M100" s="33">
        <v>1.1030389919999999</v>
      </c>
      <c r="N100" s="36">
        <v>0</v>
      </c>
      <c r="O100" s="36">
        <v>0</v>
      </c>
      <c r="P100" s="33">
        <f>+M100/1.2</f>
        <v>0.9191991599999999</v>
      </c>
      <c r="Q100" s="33">
        <f>+M100-P100</f>
        <v>0.18383983199999998</v>
      </c>
      <c r="R100" s="36">
        <f>H100-I100</f>
        <v>2.4443999999999999</v>
      </c>
      <c r="S100" s="33">
        <f>M100-H100</f>
        <v>-1.341361008</v>
      </c>
      <c r="T100" s="33">
        <f>S100/H100</f>
        <v>-0.54874857142857147</v>
      </c>
      <c r="U100" s="33">
        <f>N100-I100</f>
        <v>0</v>
      </c>
      <c r="V100" s="33">
        <v>0</v>
      </c>
      <c r="W100" s="33">
        <f>O100-J100</f>
        <v>0</v>
      </c>
      <c r="X100" s="33">
        <f>W100/K100</f>
        <v>0</v>
      </c>
      <c r="Y100" s="33">
        <f>P100-K100</f>
        <v>-1.1178008400000001</v>
      </c>
      <c r="Z100" s="33">
        <f>Y100/K100</f>
        <v>-0.54874857142857147</v>
      </c>
      <c r="AA100" s="33">
        <f>Q100-L100</f>
        <v>-0.223560168</v>
      </c>
      <c r="AB100" s="34">
        <f>AA100/L100</f>
        <v>-0.54874857142857147</v>
      </c>
      <c r="AC100" s="54" t="s">
        <v>209</v>
      </c>
    </row>
    <row r="101" spans="1:29" ht="56.25" x14ac:dyDescent="0.25">
      <c r="A101" s="25" t="s">
        <v>233</v>
      </c>
      <c r="B101" s="26" t="s">
        <v>234</v>
      </c>
      <c r="C101" s="25" t="s">
        <v>235</v>
      </c>
      <c r="D101" s="46">
        <v>4.8424500000000004</v>
      </c>
      <c r="E101" s="53" t="s">
        <v>73</v>
      </c>
      <c r="F101" s="50">
        <v>4.8424500000000004</v>
      </c>
      <c r="G101" s="36">
        <v>4.8424500000000004</v>
      </c>
      <c r="H101" s="33">
        <v>4.8424500000000004</v>
      </c>
      <c r="I101" s="33">
        <v>0</v>
      </c>
      <c r="J101" s="33">
        <v>0</v>
      </c>
      <c r="K101" s="33">
        <v>4.0353750000000002</v>
      </c>
      <c r="L101" s="33">
        <v>0.80707499999999999</v>
      </c>
      <c r="M101" s="33">
        <v>0.13910152319999999</v>
      </c>
      <c r="N101" s="36">
        <v>0</v>
      </c>
      <c r="O101" s="36">
        <v>0</v>
      </c>
      <c r="P101" s="33">
        <f>+M101/1.2</f>
        <v>0.115917936</v>
      </c>
      <c r="Q101" s="33">
        <f>+M101-P101</f>
        <v>2.3183587199999994E-2</v>
      </c>
      <c r="R101" s="36">
        <f>H101-I101</f>
        <v>4.8424500000000004</v>
      </c>
      <c r="S101" s="33">
        <f>M101-H101</f>
        <v>-4.7033484768000005</v>
      </c>
      <c r="T101" s="33">
        <f>S101/H101</f>
        <v>-0.97127455663971751</v>
      </c>
      <c r="U101" s="33">
        <f>N101-I101</f>
        <v>0</v>
      </c>
      <c r="V101" s="33">
        <v>0</v>
      </c>
      <c r="W101" s="33">
        <f>O101-J101</f>
        <v>0</v>
      </c>
      <c r="X101" s="33">
        <f>W101/K101</f>
        <v>0</v>
      </c>
      <c r="Y101" s="33">
        <f>P101-K101</f>
        <v>-3.9194570640000004</v>
      </c>
      <c r="Z101" s="33">
        <f>Y101/K101</f>
        <v>-0.97127455663971751</v>
      </c>
      <c r="AA101" s="33">
        <f>Q101-L101</f>
        <v>-0.78389141279999996</v>
      </c>
      <c r="AB101" s="34">
        <f>AA101/L101</f>
        <v>-0.97127455663971751</v>
      </c>
      <c r="AC101" s="54" t="s">
        <v>247</v>
      </c>
    </row>
    <row r="102" spans="1:29" ht="42" hidden="1" x14ac:dyDescent="0.25">
      <c r="A102" s="23" t="s">
        <v>171</v>
      </c>
      <c r="B102" s="24" t="s">
        <v>172</v>
      </c>
      <c r="C102" s="23" t="s">
        <v>31</v>
      </c>
      <c r="D102" s="45">
        <f>SUM(D103:D107)</f>
        <v>14.864131836666671</v>
      </c>
      <c r="E102" s="56" t="s">
        <v>73</v>
      </c>
      <c r="F102" s="45">
        <f>SUM(F103:F107)</f>
        <v>10.28124866666667</v>
      </c>
      <c r="G102" s="45">
        <f>SUM(G103:G107)</f>
        <v>10.28124866666667</v>
      </c>
      <c r="H102" s="30">
        <f>+H104+H105+H106+H107</f>
        <v>11.690670079999999</v>
      </c>
      <c r="I102" s="30">
        <f t="shared" ref="I102:Q102" si="22">+I104+I105+I106+I107</f>
        <v>0</v>
      </c>
      <c r="J102" s="30">
        <f t="shared" si="22"/>
        <v>0</v>
      </c>
      <c r="K102" s="30">
        <f t="shared" si="22"/>
        <v>9.8521583999999987</v>
      </c>
      <c r="L102" s="30">
        <f t="shared" si="22"/>
        <v>1.8385116799999999</v>
      </c>
      <c r="M102" s="30">
        <f t="shared" si="22"/>
        <v>4.3755920100000001</v>
      </c>
      <c r="N102" s="30">
        <f t="shared" si="22"/>
        <v>0</v>
      </c>
      <c r="O102" s="30">
        <f t="shared" si="22"/>
        <v>0</v>
      </c>
      <c r="P102" s="30">
        <f t="shared" si="22"/>
        <v>4.0044473900000002</v>
      </c>
      <c r="Q102" s="30">
        <f t="shared" si="22"/>
        <v>0.37114462000000004</v>
      </c>
      <c r="R102" s="32" t="s">
        <v>73</v>
      </c>
      <c r="S102" s="30">
        <f>N102-I102</f>
        <v>0</v>
      </c>
      <c r="T102" s="30">
        <f>S102/H102</f>
        <v>0</v>
      </c>
      <c r="U102" s="30">
        <v>0</v>
      </c>
      <c r="V102" s="31">
        <v>0</v>
      </c>
      <c r="W102" s="30">
        <v>0</v>
      </c>
      <c r="X102" s="31">
        <v>0</v>
      </c>
      <c r="Y102" s="30">
        <f>P102-K102</f>
        <v>-5.8477110099999985</v>
      </c>
      <c r="Z102" s="30">
        <f>Y102/K102</f>
        <v>-0.5935461827329126</v>
      </c>
      <c r="AA102" s="30">
        <f>Q102-L102</f>
        <v>-1.4673670599999999</v>
      </c>
      <c r="AB102" s="31">
        <f>AA102/L102</f>
        <v>-0.79812767901479964</v>
      </c>
      <c r="AC102" s="42"/>
    </row>
    <row r="103" spans="1:29" ht="45" hidden="1" x14ac:dyDescent="0.25">
      <c r="A103" s="25" t="s">
        <v>173</v>
      </c>
      <c r="B103" s="26" t="s">
        <v>199</v>
      </c>
      <c r="C103" s="25" t="s">
        <v>200</v>
      </c>
      <c r="D103" s="53" t="s">
        <v>73</v>
      </c>
      <c r="E103" s="53" t="s">
        <v>73</v>
      </c>
      <c r="F103" s="53" t="s">
        <v>73</v>
      </c>
      <c r="G103" s="53" t="s">
        <v>73</v>
      </c>
      <c r="H103" s="33" t="s">
        <v>73</v>
      </c>
      <c r="I103" s="33" t="s">
        <v>73</v>
      </c>
      <c r="J103" s="33" t="s">
        <v>73</v>
      </c>
      <c r="K103" s="33" t="s">
        <v>73</v>
      </c>
      <c r="L103" s="33" t="s">
        <v>73</v>
      </c>
      <c r="M103" s="33" t="s">
        <v>73</v>
      </c>
      <c r="N103" s="33" t="s">
        <v>73</v>
      </c>
      <c r="O103" s="33" t="s">
        <v>73</v>
      </c>
      <c r="P103" s="33" t="s">
        <v>73</v>
      </c>
      <c r="Q103" s="33" t="s">
        <v>73</v>
      </c>
      <c r="R103" s="36" t="s">
        <v>73</v>
      </c>
      <c r="S103" s="33" t="s">
        <v>73</v>
      </c>
      <c r="T103" s="33" t="s">
        <v>73</v>
      </c>
      <c r="U103" s="33" t="s">
        <v>73</v>
      </c>
      <c r="V103" s="33" t="s">
        <v>73</v>
      </c>
      <c r="W103" s="33" t="s">
        <v>73</v>
      </c>
      <c r="X103" s="33" t="s">
        <v>73</v>
      </c>
      <c r="Y103" s="33" t="s">
        <v>73</v>
      </c>
      <c r="Z103" s="33" t="s">
        <v>73</v>
      </c>
      <c r="AA103" s="33" t="s">
        <v>73</v>
      </c>
      <c r="AB103" s="33" t="s">
        <v>73</v>
      </c>
      <c r="AC103" s="54"/>
    </row>
    <row r="104" spans="1:29" ht="67.5" x14ac:dyDescent="0.25">
      <c r="A104" s="25" t="s">
        <v>174</v>
      </c>
      <c r="B104" s="28" t="s">
        <v>236</v>
      </c>
      <c r="C104" s="29" t="s">
        <v>237</v>
      </c>
      <c r="D104" s="47">
        <v>8.3048666666666708</v>
      </c>
      <c r="E104" s="53" t="s">
        <v>73</v>
      </c>
      <c r="F104" s="52">
        <v>8.3048666666666708</v>
      </c>
      <c r="G104" s="43">
        <v>8.3048666666666708</v>
      </c>
      <c r="H104" s="35">
        <v>5.1902004000000002</v>
      </c>
      <c r="I104" s="35">
        <v>0</v>
      </c>
      <c r="J104" s="35">
        <v>0</v>
      </c>
      <c r="K104" s="35">
        <v>4.3251670000000004</v>
      </c>
      <c r="L104" s="35">
        <v>0.86503339999999995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6">
        <f>H104-I104</f>
        <v>5.1902004000000002</v>
      </c>
      <c r="S104" s="33">
        <f>M104-H104</f>
        <v>-5.1902004000000002</v>
      </c>
      <c r="T104" s="33">
        <f>S104/H104</f>
        <v>-1</v>
      </c>
      <c r="U104" s="33">
        <f>N104-I104</f>
        <v>0</v>
      </c>
      <c r="V104" s="33">
        <v>0</v>
      </c>
      <c r="W104" s="33">
        <f>O104-J104</f>
        <v>0</v>
      </c>
      <c r="X104" s="33">
        <f>W104/K104</f>
        <v>0</v>
      </c>
      <c r="Y104" s="33">
        <f>P104-K104</f>
        <v>-4.3251670000000004</v>
      </c>
      <c r="Z104" s="33">
        <f>Y104/K104</f>
        <v>-1</v>
      </c>
      <c r="AA104" s="33">
        <f>Q104-L104</f>
        <v>-0.86503339999999995</v>
      </c>
      <c r="AB104" s="34">
        <f>AA104/L104</f>
        <v>-1</v>
      </c>
      <c r="AC104" s="54" t="s">
        <v>246</v>
      </c>
    </row>
    <row r="105" spans="1:29" ht="45" x14ac:dyDescent="0.25">
      <c r="A105" s="25" t="s">
        <v>175</v>
      </c>
      <c r="B105" s="28" t="s">
        <v>238</v>
      </c>
      <c r="C105" s="29" t="s">
        <v>239</v>
      </c>
      <c r="D105" s="47">
        <v>1.9763820000000001</v>
      </c>
      <c r="E105" s="53" t="s">
        <v>73</v>
      </c>
      <c r="F105" s="52">
        <v>1.9763820000000001</v>
      </c>
      <c r="G105" s="43">
        <v>1.9763820000000001</v>
      </c>
      <c r="H105" s="35">
        <v>1.9763820000000001</v>
      </c>
      <c r="I105" s="35">
        <v>0</v>
      </c>
      <c r="J105" s="35">
        <v>0</v>
      </c>
      <c r="K105" s="35">
        <v>1.6469849999999999</v>
      </c>
      <c r="L105" s="35">
        <v>0.329397</v>
      </c>
      <c r="M105" s="33">
        <v>1.3988363400000003</v>
      </c>
      <c r="N105" s="33">
        <v>0</v>
      </c>
      <c r="O105" s="33">
        <v>0</v>
      </c>
      <c r="P105" s="33">
        <v>1.3988363400000003</v>
      </c>
      <c r="Q105" s="33">
        <v>0</v>
      </c>
      <c r="R105" s="36">
        <f>H105-I105</f>
        <v>1.9763820000000001</v>
      </c>
      <c r="S105" s="33">
        <f>M105-H105</f>
        <v>-0.57754565999999974</v>
      </c>
      <c r="T105" s="33">
        <f>S105/H105</f>
        <v>-0.29222369966939576</v>
      </c>
      <c r="U105" s="33">
        <f>N105-I105</f>
        <v>0</v>
      </c>
      <c r="V105" s="33">
        <v>0</v>
      </c>
      <c r="W105" s="33">
        <f>O105-J105</f>
        <v>0</v>
      </c>
      <c r="X105" s="33">
        <f>W105/K105</f>
        <v>0</v>
      </c>
      <c r="Y105" s="33">
        <f>P105-K105</f>
        <v>-0.24814865999999958</v>
      </c>
      <c r="Z105" s="33">
        <f>Y105/K105</f>
        <v>-0.15066843960327483</v>
      </c>
      <c r="AA105" s="33">
        <f>Q105-L105</f>
        <v>-0.329397</v>
      </c>
      <c r="AB105" s="34">
        <f>AA105/L105</f>
        <v>-1</v>
      </c>
      <c r="AC105" s="54" t="s">
        <v>208</v>
      </c>
    </row>
    <row r="106" spans="1:29" ht="112.5" x14ac:dyDescent="0.25">
      <c r="A106" s="25" t="s">
        <v>240</v>
      </c>
      <c r="B106" s="26" t="s">
        <v>201</v>
      </c>
      <c r="C106" s="25" t="s">
        <v>202</v>
      </c>
      <c r="D106" s="46">
        <v>3.92288317</v>
      </c>
      <c r="E106" s="53" t="s">
        <v>73</v>
      </c>
      <c r="F106" s="50">
        <v>0</v>
      </c>
      <c r="G106" s="50">
        <v>0</v>
      </c>
      <c r="H106" s="35">
        <v>3.8644876799999999</v>
      </c>
      <c r="I106" s="35">
        <v>0</v>
      </c>
      <c r="J106" s="35">
        <v>0</v>
      </c>
      <c r="K106" s="35">
        <v>3.2204063999999999</v>
      </c>
      <c r="L106" s="35">
        <v>0.64408127999999998</v>
      </c>
      <c r="M106" s="33">
        <f>1.44587647+0.2573208+0.6139584</f>
        <v>2.31715567</v>
      </c>
      <c r="N106" s="33">
        <v>0</v>
      </c>
      <c r="O106" s="33">
        <v>0</v>
      </c>
      <c r="P106" s="33">
        <f>M106-Q106</f>
        <v>1.9460110500000001</v>
      </c>
      <c r="Q106" s="33">
        <f>0.24097942+0.0428868+0.0872784</f>
        <v>0.37114462000000004</v>
      </c>
      <c r="R106" s="36">
        <f>H106-I106</f>
        <v>3.8644876799999999</v>
      </c>
      <c r="S106" s="33">
        <f>M106-H106</f>
        <v>-1.5473320099999999</v>
      </c>
      <c r="T106" s="33">
        <f>S106/H106</f>
        <v>-0.40039770808636654</v>
      </c>
      <c r="U106" s="33">
        <f>N106-I106</f>
        <v>0</v>
      </c>
      <c r="V106" s="33">
        <v>0</v>
      </c>
      <c r="W106" s="33">
        <f>O106-J106</f>
        <v>0</v>
      </c>
      <c r="X106" s="33">
        <f>W106/K106</f>
        <v>0</v>
      </c>
      <c r="Y106" s="33">
        <f>P106-K106</f>
        <v>-1.2743953499999998</v>
      </c>
      <c r="Z106" s="33">
        <f>Y106/K106</f>
        <v>-0.39572500849582209</v>
      </c>
      <c r="AA106" s="33">
        <f>Q106-L106</f>
        <v>-0.27293665999999994</v>
      </c>
      <c r="AB106" s="34">
        <f>AA106/L106</f>
        <v>-0.42376120603908868</v>
      </c>
      <c r="AC106" s="54" t="s">
        <v>245</v>
      </c>
    </row>
    <row r="107" spans="1:29" x14ac:dyDescent="0.25">
      <c r="A107" s="25" t="s">
        <v>241</v>
      </c>
      <c r="B107" s="26" t="s">
        <v>203</v>
      </c>
      <c r="C107" s="25" t="s">
        <v>204</v>
      </c>
      <c r="D107" s="46">
        <v>0.66</v>
      </c>
      <c r="E107" s="53" t="s">
        <v>73</v>
      </c>
      <c r="F107" s="50">
        <v>0</v>
      </c>
      <c r="G107" s="50">
        <v>0</v>
      </c>
      <c r="H107" s="33">
        <v>0.65959999999999996</v>
      </c>
      <c r="I107" s="33">
        <v>0</v>
      </c>
      <c r="J107" s="33">
        <v>0</v>
      </c>
      <c r="K107" s="33">
        <v>0.65959999999999996</v>
      </c>
      <c r="L107" s="33">
        <v>0</v>
      </c>
      <c r="M107" s="33">
        <f>P107</f>
        <v>0.65959999999999996</v>
      </c>
      <c r="N107" s="33">
        <v>0</v>
      </c>
      <c r="O107" s="33">
        <v>0</v>
      </c>
      <c r="P107" s="33">
        <v>0.65959999999999996</v>
      </c>
      <c r="Q107" s="33">
        <v>0</v>
      </c>
      <c r="R107" s="36">
        <f>H107-I107</f>
        <v>0.65959999999999996</v>
      </c>
      <c r="S107" s="33">
        <f>M107-H107</f>
        <v>0</v>
      </c>
      <c r="T107" s="33">
        <f>S107/H107</f>
        <v>0</v>
      </c>
      <c r="U107" s="33">
        <f>N107-I107</f>
        <v>0</v>
      </c>
      <c r="V107" s="33">
        <v>0</v>
      </c>
      <c r="W107" s="33">
        <f>O107-J107</f>
        <v>0</v>
      </c>
      <c r="X107" s="33">
        <f>W107/K107</f>
        <v>0</v>
      </c>
      <c r="Y107" s="33">
        <f>P107-K107</f>
        <v>0</v>
      </c>
      <c r="Z107" s="33">
        <f>Y107/K107</f>
        <v>0</v>
      </c>
      <c r="AA107" s="33">
        <f>Q107-L107</f>
        <v>0</v>
      </c>
      <c r="AB107" s="34">
        <v>0</v>
      </c>
      <c r="AC107" s="54"/>
    </row>
  </sheetData>
  <autoFilter ref="A18:AF107" xr:uid="{00000000-0009-0000-0000-000000000000}">
    <filterColumn colId="2">
      <filters>
        <filter val="J_001"/>
        <filter val="K_001"/>
        <filter val="L_001"/>
        <filter val="L_009"/>
        <filter val="L_013"/>
        <filter val="L_015"/>
        <filter val="L_016"/>
        <filter val="M_007"/>
        <filter val="M_012"/>
        <filter val="M_013"/>
        <filter val="M_014"/>
        <filter val="M_015"/>
        <filter val="M_016"/>
        <filter val="M_017"/>
        <filter val="M_018"/>
        <filter val="M_019"/>
        <filter val="M_020"/>
        <filter val="M_021"/>
        <filter val="M_022"/>
        <filter val="M_023"/>
        <filter val="M_024"/>
        <filter val="M_025"/>
        <filter val="N_007"/>
        <filter val="N_009"/>
        <filter val="N_010"/>
        <filter val="N_011"/>
        <filter val="N_012"/>
        <filter val="N_013"/>
        <filter val="N_014"/>
        <filter val="O_001"/>
        <filter val="К_012"/>
        <filter val="К_028"/>
      </filters>
    </filterColumn>
    <filterColumn colId="12">
      <filters>
        <filter val="0,00"/>
        <filter val="0,14"/>
        <filter val="0,50"/>
        <filter val="0,66"/>
        <filter val="1,10"/>
        <filter val="1,40"/>
        <filter val="1,56"/>
        <filter val="1,61"/>
        <filter val="10,29"/>
        <filter val="13,38"/>
        <filter val="15,79"/>
        <filter val="2,32"/>
        <filter val="2,42"/>
        <filter val="2,45"/>
        <filter val="3,81"/>
        <filter val="4,67"/>
        <filter val="6,60"/>
      </filters>
    </filterColumn>
  </autoFilter>
  <mergeCells count="36">
    <mergeCell ref="K9:L9"/>
    <mergeCell ref="Z2:AC2"/>
    <mergeCell ref="A3:AC3"/>
    <mergeCell ref="J4:K4"/>
    <mergeCell ref="H6:R6"/>
    <mergeCell ref="H7:R7"/>
    <mergeCell ref="K11:S11"/>
    <mergeCell ref="K12:S12"/>
    <mergeCell ref="A14:A17"/>
    <mergeCell ref="B14:B17"/>
    <mergeCell ref="C14:C17"/>
    <mergeCell ref="D14:D17"/>
    <mergeCell ref="E14:E17"/>
    <mergeCell ref="F14:F17"/>
    <mergeCell ref="G14:G17"/>
    <mergeCell ref="H14:Q14"/>
    <mergeCell ref="R14:R17"/>
    <mergeCell ref="S14:AB14"/>
    <mergeCell ref="L16:L17"/>
    <mergeCell ref="M16:M17"/>
    <mergeCell ref="AC14:AC17"/>
    <mergeCell ref="H15:L15"/>
    <mergeCell ref="M15:Q15"/>
    <mergeCell ref="S15:T16"/>
    <mergeCell ref="U15:V16"/>
    <mergeCell ref="W15:X16"/>
    <mergeCell ref="Y15:Z16"/>
    <mergeCell ref="AA15:AB16"/>
    <mergeCell ref="N16:N17"/>
    <mergeCell ref="O16:O17"/>
    <mergeCell ref="P16:P17"/>
    <mergeCell ref="Q16:Q17"/>
    <mergeCell ref="H16:H17"/>
    <mergeCell ref="I16:I17"/>
    <mergeCell ref="J16:J17"/>
    <mergeCell ref="K16:K17"/>
  </mergeCells>
  <conditionalFormatting sqref="B65:B67">
    <cfRule type="duplicateValues" dxfId="3" priority="3" stopIfTrue="1"/>
  </conditionalFormatting>
  <conditionalFormatting sqref="B68:B72">
    <cfRule type="duplicateValues" dxfId="2" priority="4" stopIfTrue="1"/>
  </conditionalFormatting>
  <conditionalFormatting sqref="B100:B101">
    <cfRule type="duplicateValues" dxfId="1" priority="1" stopIfTrue="1"/>
  </conditionalFormatting>
  <conditionalFormatting sqref="B98">
    <cfRule type="duplicateValues" dxfId="0" priority="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 Татьяна Александровна</dc:creator>
  <cp:lastModifiedBy>Максимова Анастасия Валерьевна</cp:lastModifiedBy>
  <dcterms:created xsi:type="dcterms:W3CDTF">2015-06-05T18:19:34Z</dcterms:created>
  <dcterms:modified xsi:type="dcterms:W3CDTF">2024-04-01T02:13:02Z</dcterms:modified>
</cp:coreProperties>
</file>